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iaa9495\AppData\Roaming\Office Connector\Documents\ef9c4c0452b94bf123cf6fe021d702e7\"/>
    </mc:Choice>
  </mc:AlternateContent>
  <workbookProtection lockStructure="1"/>
  <bookViews>
    <workbookView xWindow="0" yWindow="0" windowWidth="28770" windowHeight="11250"/>
  </bookViews>
  <sheets>
    <sheet name="Einführung" sheetId="1" r:id="rId1"/>
    <sheet name="Berechnung FIPLA" sheetId="2" r:id="rId2"/>
    <sheet name="Grundlagedaten FIPLA" sheetId="3" r:id="rId3"/>
    <sheet name="Ressourcenausgleich Basis" sheetId="4" state="hidden" r:id="rId4"/>
    <sheet name="SL Weite Basis" sheetId="5" state="hidden" r:id="rId5"/>
    <sheet name="SL Schule Basis" sheetId="6" state="hidden" r:id="rId6"/>
    <sheet name="SL Sozio Basis" sheetId="7" state="hidden" r:id="rId7"/>
    <sheet name="SL Stadt SG Basis" sheetId="8" state="hidden" r:id="rId8"/>
  </sheets>
  <definedNames>
    <definedName name="Z_9D399F31_A492_4634_9491_16051407BF4C_.wvu.Rows" localSheetId="1" hidden="1">'Berechnung FIPLA'!$19:$19,'Berechnung FIPLA'!$23:$24,'Berechnung FIPLA'!$29:$32,'Berechnung FIPLA'!$55:$55,'Berechnung FIPLA'!$105:$180</definedName>
  </definedNames>
  <calcPr calcId="162913"/>
  <customWorkbookViews>
    <customWorkbookView name="Gemperle, Mario - Persönliche Ansicht" guid="{9D399F31-A492-4634-9491-16051407BF4C}"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6" i="3" l="1"/>
  <c r="D83" i="3"/>
  <c r="D80" i="3"/>
  <c r="D63" i="3"/>
  <c r="D60" i="3"/>
  <c r="D57" i="3"/>
  <c r="D28" i="3"/>
  <c r="D27" i="3"/>
  <c r="C27" i="3"/>
  <c r="C25" i="3"/>
  <c r="C24" i="3"/>
  <c r="C23" i="3"/>
  <c r="C22" i="3"/>
  <c r="C21" i="3"/>
  <c r="C20" i="3"/>
  <c r="C19" i="3"/>
  <c r="C18" i="3"/>
  <c r="C17" i="3"/>
  <c r="C15" i="3"/>
  <c r="C14" i="3"/>
  <c r="D25" i="3"/>
  <c r="D24" i="3"/>
  <c r="D23" i="3"/>
  <c r="D22" i="3"/>
  <c r="D21" i="3"/>
  <c r="D20" i="3"/>
  <c r="D19" i="3"/>
  <c r="D18" i="3"/>
  <c r="D17" i="3"/>
  <c r="D15" i="3"/>
  <c r="D14" i="3"/>
  <c r="D12" i="3"/>
  <c r="C12" i="3"/>
  <c r="F23" i="2" l="1"/>
  <c r="G23" i="2"/>
  <c r="H23" i="2"/>
  <c r="I23" i="2"/>
  <c r="J23" i="2"/>
  <c r="E23" i="2"/>
  <c r="C13" i="2"/>
  <c r="C15" i="2"/>
  <c r="C16" i="2"/>
  <c r="C18" i="2"/>
  <c r="C19" i="2"/>
  <c r="C20" i="2"/>
  <c r="C21" i="2"/>
  <c r="C22" i="2"/>
  <c r="C23" i="2"/>
  <c r="C24" i="2"/>
  <c r="C25" i="2"/>
  <c r="C26" i="2"/>
  <c r="C27" i="2"/>
  <c r="G85" i="2"/>
  <c r="H85" i="2"/>
  <c r="I85" i="2"/>
  <c r="J85" i="2"/>
  <c r="K85" i="2"/>
  <c r="F85" i="2"/>
  <c r="D43" i="3" l="1"/>
  <c r="D54" i="2" l="1"/>
  <c r="E86" i="3" l="1"/>
  <c r="E57" i="3" l="1"/>
  <c r="F57" i="3" s="1"/>
  <c r="E12" i="3"/>
  <c r="F12" i="3" s="1"/>
  <c r="E80" i="3"/>
  <c r="F80" i="3" s="1"/>
  <c r="G80" i="3" s="1"/>
  <c r="H80" i="3" s="1"/>
  <c r="I80" i="3" s="1"/>
  <c r="J80" i="3" s="1"/>
  <c r="E83" i="3"/>
  <c r="F83" i="3" s="1"/>
  <c r="G83" i="3" s="1"/>
  <c r="H83" i="3" s="1"/>
  <c r="I83" i="3" s="1"/>
  <c r="J83" i="3" s="1"/>
  <c r="D87" i="3"/>
  <c r="D67" i="2"/>
  <c r="D13" i="2"/>
  <c r="D84" i="3"/>
  <c r="D66" i="2"/>
  <c r="D81" i="3"/>
  <c r="D65" i="2"/>
  <c r="E60" i="3"/>
  <c r="D55" i="2"/>
  <c r="E17" i="3"/>
  <c r="E14" i="3"/>
  <c r="E19" i="3"/>
  <c r="F19" i="3" s="1"/>
  <c r="G19" i="3" s="1"/>
  <c r="H19" i="3" s="1"/>
  <c r="I19" i="3" s="1"/>
  <c r="J19" i="3" s="1"/>
  <c r="E20" i="3"/>
  <c r="F20" i="3" s="1"/>
  <c r="G20" i="3" s="1"/>
  <c r="H20" i="3" s="1"/>
  <c r="I20" i="3" s="1"/>
  <c r="J20" i="3" s="1"/>
  <c r="E21" i="3"/>
  <c r="F21" i="3" s="1"/>
  <c r="G21" i="3" s="1"/>
  <c r="E15" i="3"/>
  <c r="E23" i="3"/>
  <c r="E24" i="3"/>
  <c r="F24" i="3" s="1"/>
  <c r="G24" i="3" s="1"/>
  <c r="H24" i="3" s="1"/>
  <c r="I24" i="3" s="1"/>
  <c r="J24" i="3" s="1"/>
  <c r="E25" i="3"/>
  <c r="F25" i="3" s="1"/>
  <c r="G25" i="3" s="1"/>
  <c r="H25" i="3" s="1"/>
  <c r="I25" i="3" s="1"/>
  <c r="J25" i="3" s="1"/>
  <c r="D29" i="2"/>
  <c r="D58" i="3"/>
  <c r="D51" i="2"/>
  <c r="D61" i="3"/>
  <c r="D52" i="2"/>
  <c r="D30" i="2"/>
  <c r="D41" i="2"/>
  <c r="E41" i="2" s="1"/>
  <c r="D42" i="2"/>
  <c r="E42" i="2" s="1"/>
  <c r="F42" i="2" s="1"/>
  <c r="G42" i="2" s="1"/>
  <c r="H42" i="2" s="1"/>
  <c r="I42" i="2" s="1"/>
  <c r="J42" i="2" s="1"/>
  <c r="D38" i="2"/>
  <c r="D39" i="2"/>
  <c r="D27" i="2"/>
  <c r="D26" i="2"/>
  <c r="D25" i="2"/>
  <c r="D22" i="2"/>
  <c r="D21" i="2"/>
  <c r="D20" i="2"/>
  <c r="D18" i="2"/>
  <c r="D16" i="2"/>
  <c r="D15" i="2"/>
  <c r="D41" i="3"/>
  <c r="E63" i="3"/>
  <c r="F63" i="3" s="1"/>
  <c r="G63" i="3" s="1"/>
  <c r="H63" i="3" s="1"/>
  <c r="I63" i="3" s="1"/>
  <c r="J63" i="3" s="1"/>
  <c r="D64" i="3"/>
  <c r="C29" i="2"/>
  <c r="D36" i="3"/>
  <c r="D35" i="3"/>
  <c r="D39" i="3"/>
  <c r="D40" i="3"/>
  <c r="D42" i="3"/>
  <c r="D44" i="3"/>
  <c r="D38" i="3"/>
  <c r="D33" i="3"/>
  <c r="D19" i="2"/>
  <c r="D24" i="2"/>
  <c r="D23" i="2"/>
  <c r="E24" i="2" l="1"/>
  <c r="E29" i="2" s="1"/>
  <c r="E22" i="3"/>
  <c r="E19" i="2"/>
  <c r="E18" i="3"/>
  <c r="F33" i="2"/>
  <c r="F77" i="2" s="1"/>
  <c r="F23" i="3"/>
  <c r="G23" i="3" s="1"/>
  <c r="H23" i="3" s="1"/>
  <c r="I23" i="3" s="1"/>
  <c r="J23" i="3" s="1"/>
  <c r="D31" i="2"/>
  <c r="D32" i="2" s="1"/>
  <c r="F14" i="3"/>
  <c r="F19" i="2" s="1"/>
  <c r="E84" i="3"/>
  <c r="G70" i="2" s="1"/>
  <c r="E61" i="3"/>
  <c r="G58" i="2" s="1"/>
  <c r="F17" i="3"/>
  <c r="F15" i="3"/>
  <c r="G12" i="3"/>
  <c r="G84" i="3" s="1"/>
  <c r="I70" i="2" s="1"/>
  <c r="F81" i="3"/>
  <c r="H69" i="2" s="1"/>
  <c r="F58" i="3"/>
  <c r="E58" i="3"/>
  <c r="E81" i="3"/>
  <c r="G69" i="2" s="1"/>
  <c r="F60" i="3"/>
  <c r="F61" i="3" s="1"/>
  <c r="F64" i="3"/>
  <c r="E64" i="3"/>
  <c r="G57" i="3"/>
  <c r="H21" i="3"/>
  <c r="G14" i="3"/>
  <c r="G19" i="2" s="1"/>
  <c r="F84" i="3"/>
  <c r="H70" i="2" s="1"/>
  <c r="F70" i="2"/>
  <c r="F41" i="2"/>
  <c r="G44" i="2"/>
  <c r="E54" i="2"/>
  <c r="F54" i="2" s="1"/>
  <c r="G54" i="2" s="1"/>
  <c r="H54" i="2" s="1"/>
  <c r="I54" i="2" s="1"/>
  <c r="J54" i="2" s="1"/>
  <c r="F57" i="2"/>
  <c r="E55" i="2"/>
  <c r="F58" i="2"/>
  <c r="F71" i="2"/>
  <c r="F69" i="2"/>
  <c r="F44" i="2"/>
  <c r="F59" i="2" l="1"/>
  <c r="F22" i="3"/>
  <c r="F24" i="2"/>
  <c r="F29" i="2" s="1"/>
  <c r="F72" i="2"/>
  <c r="F83" i="2" s="1"/>
  <c r="G81" i="3"/>
  <c r="I69" i="2" s="1"/>
  <c r="G58" i="3"/>
  <c r="E27" i="3"/>
  <c r="E28" i="3" s="1"/>
  <c r="E30" i="2"/>
  <c r="H12" i="3"/>
  <c r="I12" i="3" s="1"/>
  <c r="G17" i="3"/>
  <c r="H17" i="3" s="1"/>
  <c r="I17" i="3" s="1"/>
  <c r="F18" i="3"/>
  <c r="G15" i="3"/>
  <c r="G24" i="2" s="1"/>
  <c r="G60" i="3"/>
  <c r="H58" i="2"/>
  <c r="H57" i="3"/>
  <c r="G64" i="3"/>
  <c r="I21" i="3"/>
  <c r="H14" i="3"/>
  <c r="H19" i="2" s="1"/>
  <c r="H44" i="2"/>
  <c r="G41" i="2"/>
  <c r="F55" i="2"/>
  <c r="G57" i="2"/>
  <c r="G59" i="2" s="1"/>
  <c r="F45" i="2"/>
  <c r="F46" i="2" s="1"/>
  <c r="F27" i="3" l="1"/>
  <c r="F28" i="3" s="1"/>
  <c r="G33" i="2"/>
  <c r="G77" i="2" s="1"/>
  <c r="F60" i="2"/>
  <c r="F81" i="2" s="1"/>
  <c r="F79" i="2"/>
  <c r="H84" i="3"/>
  <c r="J70" i="2" s="1"/>
  <c r="H81" i="3"/>
  <c r="J69" i="2" s="1"/>
  <c r="E31" i="2"/>
  <c r="E32" i="2" s="1"/>
  <c r="G45" i="2" s="1"/>
  <c r="G46" i="2" s="1"/>
  <c r="F30" i="2"/>
  <c r="G18" i="3"/>
  <c r="G29" i="2"/>
  <c r="H15" i="3"/>
  <c r="H24" i="2" s="1"/>
  <c r="G22" i="3"/>
  <c r="H60" i="3"/>
  <c r="G61" i="3"/>
  <c r="I58" i="2" s="1"/>
  <c r="I57" i="3"/>
  <c r="I58" i="3" s="1"/>
  <c r="H64" i="3"/>
  <c r="H58" i="3"/>
  <c r="I14" i="3"/>
  <c r="H18" i="3"/>
  <c r="J21" i="3"/>
  <c r="J17" i="3"/>
  <c r="I84" i="3"/>
  <c r="K70" i="2" s="1"/>
  <c r="I81" i="3"/>
  <c r="K69" i="2" s="1"/>
  <c r="J12" i="3"/>
  <c r="H41" i="2"/>
  <c r="I44" i="2"/>
  <c r="G55" i="2"/>
  <c r="H57" i="2"/>
  <c r="H59" i="2" s="1"/>
  <c r="G60" i="2" l="1"/>
  <c r="I18" i="3"/>
  <c r="I19" i="2"/>
  <c r="H33" i="2"/>
  <c r="H77" i="2" s="1"/>
  <c r="F87" i="2"/>
  <c r="G79" i="2"/>
  <c r="G30" i="2"/>
  <c r="F31" i="2"/>
  <c r="F32" i="2" s="1"/>
  <c r="H45" i="2" s="1"/>
  <c r="H46" i="2" s="1"/>
  <c r="G27" i="3"/>
  <c r="H22" i="3"/>
  <c r="H27" i="3" s="1"/>
  <c r="H29" i="2"/>
  <c r="I15" i="3"/>
  <c r="I24" i="2" s="1"/>
  <c r="I60" i="3"/>
  <c r="H61" i="3"/>
  <c r="J58" i="2" s="1"/>
  <c r="J57" i="3"/>
  <c r="J64" i="3" s="1"/>
  <c r="I64" i="3"/>
  <c r="J81" i="3"/>
  <c r="J84" i="3"/>
  <c r="J14" i="3"/>
  <c r="J19" i="2" s="1"/>
  <c r="J44" i="2"/>
  <c r="I41" i="2"/>
  <c r="H55" i="2"/>
  <c r="I57" i="2"/>
  <c r="I59" i="2" s="1"/>
  <c r="H79" i="2" l="1"/>
  <c r="G81" i="2"/>
  <c r="G28" i="3"/>
  <c r="G31" i="2" s="1"/>
  <c r="G32" i="2" s="1"/>
  <c r="I45" i="2" s="1"/>
  <c r="I46" i="2" s="1"/>
  <c r="H28" i="3"/>
  <c r="H30" i="2"/>
  <c r="J15" i="3"/>
  <c r="J24" i="2" s="1"/>
  <c r="I22" i="3"/>
  <c r="I27" i="3" s="1"/>
  <c r="I28" i="3" s="1"/>
  <c r="I29" i="2"/>
  <c r="J60" i="3"/>
  <c r="J61" i="3" s="1"/>
  <c r="I61" i="3"/>
  <c r="K58" i="2" s="1"/>
  <c r="J58" i="3"/>
  <c r="J18" i="3"/>
  <c r="K44" i="2"/>
  <c r="J41" i="2"/>
  <c r="I55" i="2"/>
  <c r="J57" i="2"/>
  <c r="J59" i="2" s="1"/>
  <c r="J33" i="2" l="1"/>
  <c r="J77" i="2" s="1"/>
  <c r="I33" i="2"/>
  <c r="I77" i="2" s="1"/>
  <c r="H60" i="2"/>
  <c r="H81" i="2" s="1"/>
  <c r="I79" i="2"/>
  <c r="I30" i="2"/>
  <c r="K33" i="2" s="1"/>
  <c r="H31" i="2"/>
  <c r="H32" i="2" s="1"/>
  <c r="J45" i="2" s="1"/>
  <c r="J46" i="2" s="1"/>
  <c r="J29" i="2"/>
  <c r="J30" i="2" s="1"/>
  <c r="J22" i="3"/>
  <c r="K57" i="2"/>
  <c r="K59" i="2" s="1"/>
  <c r="J55" i="2"/>
  <c r="I60" i="2" l="1"/>
  <c r="I81" i="2" s="1"/>
  <c r="J27" i="3"/>
  <c r="J28" i="3" s="1"/>
  <c r="J31" i="2" s="1"/>
  <c r="J32" i="2" s="1"/>
  <c r="J79" i="2"/>
  <c r="K77" i="2"/>
  <c r="I31" i="2"/>
  <c r="I32" i="2" s="1"/>
  <c r="K45" i="2" s="1"/>
  <c r="K46" i="2" s="1"/>
  <c r="E87" i="3"/>
  <c r="G71" i="2" s="1"/>
  <c r="F86" i="3"/>
  <c r="F87" i="3" s="1"/>
  <c r="H71" i="2" s="1"/>
  <c r="J60" i="2" l="1"/>
  <c r="J81" i="2" s="1"/>
  <c r="H72" i="2"/>
  <c r="H83" i="2" s="1"/>
  <c r="H87" i="2" s="1"/>
  <c r="G72" i="2"/>
  <c r="G83" i="2" s="1"/>
  <c r="G87" i="2" s="1"/>
  <c r="K79" i="2"/>
  <c r="K60" i="2"/>
  <c r="G86" i="3"/>
  <c r="H86" i="3" s="1"/>
  <c r="I86" i="3" s="1"/>
  <c r="H87" i="3" l="1"/>
  <c r="J71" i="2" s="1"/>
  <c r="J72" i="2" s="1"/>
  <c r="J83" i="2" s="1"/>
  <c r="J87" i="2" s="1"/>
  <c r="K81" i="2"/>
  <c r="G87" i="3"/>
  <c r="I71" i="2" s="1"/>
  <c r="I87" i="3"/>
  <c r="K71" i="2" s="1"/>
  <c r="K72" i="2" s="1"/>
  <c r="J86" i="3"/>
  <c r="J87" i="3" s="1"/>
  <c r="I72" i="2" l="1"/>
  <c r="I83" i="2" s="1"/>
  <c r="I87" i="2" s="1"/>
  <c r="K83" i="2"/>
  <c r="K87" i="2" s="1"/>
</calcChain>
</file>

<file path=xl/comments1.xml><?xml version="1.0" encoding="utf-8"?>
<comments xmlns="http://schemas.openxmlformats.org/spreadsheetml/2006/main">
  <authors>
    <author>Gemperle, Mario</author>
  </authors>
  <commentList>
    <comment ref="C9" authorId="0" shapeId="0">
      <text>
        <r>
          <rPr>
            <b/>
            <sz val="9"/>
            <color indexed="81"/>
            <rFont val="Segoe UI"/>
            <family val="2"/>
          </rPr>
          <t>Gemperle, Mario:</t>
        </r>
        <r>
          <rPr>
            <sz val="9"/>
            <color indexed="81"/>
            <rFont val="Segoe UI"/>
            <family val="2"/>
          </rPr>
          <t xml:space="preserve">
Durchschnittlicher Steuerfuss aller Gemeinden
Berechnung (Effektiver Nettoertrag aller Gemeinden / Einfache Steuer aller Gemeinden) - siehe auch Art. 6 Abs. 1 VV FAG</t>
        </r>
      </text>
    </comment>
    <comment ref="C31" authorId="0" shapeId="0">
      <text>
        <r>
          <rPr>
            <b/>
            <sz val="9"/>
            <color indexed="81"/>
            <rFont val="Segoe UI"/>
            <family val="2"/>
          </rPr>
          <t>Gemperle, Mario:</t>
        </r>
        <r>
          <rPr>
            <sz val="9"/>
            <color indexed="81"/>
            <rFont val="Segoe UI"/>
            <family val="2"/>
          </rPr>
          <t xml:space="preserve">
durchschnittlicher Steuersatz aller Gemeinden</t>
        </r>
      </text>
    </comment>
  </commentList>
</comments>
</file>

<file path=xl/comments2.xml><?xml version="1.0" encoding="utf-8"?>
<comments xmlns="http://schemas.openxmlformats.org/spreadsheetml/2006/main">
  <authors>
    <author>Gemperle, Mario</author>
  </authors>
  <commentList>
    <comment ref="B56" authorId="0" shapeId="0">
      <text>
        <r>
          <rPr>
            <b/>
            <sz val="9"/>
            <color indexed="81"/>
            <rFont val="Segoe UI"/>
            <family val="2"/>
          </rPr>
          <t>Gemperle, Mario:</t>
        </r>
        <r>
          <rPr>
            <sz val="9"/>
            <color indexed="81"/>
            <rFont val="Segoe UI"/>
            <family val="2"/>
          </rPr>
          <t xml:space="preserve">
Massgebend ist der Mittelwert analog Ressourcenausgleich! Gemäss Rücksprache mit Bruno Schaible vom 6. August 2020</t>
        </r>
      </text>
    </comment>
  </commentList>
</comments>
</file>

<file path=xl/comments3.xml><?xml version="1.0" encoding="utf-8"?>
<comments xmlns="http://schemas.openxmlformats.org/spreadsheetml/2006/main">
  <authors>
    <author>Gemperle, Mario</author>
  </authors>
  <commentList>
    <comment ref="B43" authorId="0" shapeId="0">
      <text>
        <r>
          <rPr>
            <b/>
            <sz val="9"/>
            <color indexed="81"/>
            <rFont val="Segoe UI"/>
            <family val="2"/>
          </rPr>
          <t>Gemperle, Mario:</t>
        </r>
        <r>
          <rPr>
            <sz val="9"/>
            <color indexed="81"/>
            <rFont val="Segoe UI"/>
            <family val="2"/>
          </rPr>
          <t xml:space="preserve">
Massgebend ist der Mittelwert analog Ressourcenausgleich! Gemäss Rücksprache mit Bruno Schaible vom 6. August 2020</t>
        </r>
      </text>
    </comment>
  </commentList>
</comments>
</file>

<file path=xl/comments4.xml><?xml version="1.0" encoding="utf-8"?>
<comments xmlns="http://schemas.openxmlformats.org/spreadsheetml/2006/main">
  <authors>
    <author>Gemperle, Mario</author>
  </authors>
  <commentList>
    <comment ref="B17" authorId="0" shapeId="0">
      <text>
        <r>
          <rPr>
            <b/>
            <sz val="9"/>
            <color indexed="81"/>
            <rFont val="Segoe UI"/>
            <family val="2"/>
          </rPr>
          <t>Gemperle, Mario:</t>
        </r>
        <r>
          <rPr>
            <sz val="9"/>
            <color indexed="81"/>
            <rFont val="Segoe UI"/>
            <family val="2"/>
          </rPr>
          <t xml:space="preserve">
HRM1: Funktion 54 und 5303</t>
        </r>
      </text>
    </comment>
    <comment ref="B28" authorId="0" shapeId="0">
      <text>
        <r>
          <rPr>
            <b/>
            <sz val="9"/>
            <color indexed="81"/>
            <rFont val="Segoe UI"/>
            <family val="2"/>
          </rPr>
          <t>Gemperle, Mario:</t>
        </r>
        <r>
          <rPr>
            <sz val="9"/>
            <color indexed="81"/>
            <rFont val="Segoe UI"/>
            <family val="2"/>
          </rPr>
          <t xml:space="preserve">
HRM1: Funktion 58</t>
        </r>
      </text>
    </comment>
  </commentList>
</comments>
</file>

<file path=xl/sharedStrings.xml><?xml version="1.0" encoding="utf-8"?>
<sst xmlns="http://schemas.openxmlformats.org/spreadsheetml/2006/main" count="860" uniqueCount="276">
  <si>
    <t>Quellensteuer</t>
  </si>
  <si>
    <t>Gewinn- und Kapitalsteuer</t>
  </si>
  <si>
    <t>Handänderungssteuer</t>
  </si>
  <si>
    <t>Grundstückgewinnsteuer</t>
  </si>
  <si>
    <t>Einkommens-/Vermögenssteuer</t>
  </si>
  <si>
    <t>St.Gallen</t>
  </si>
  <si>
    <t>Wittenbach</t>
  </si>
  <si>
    <t>Häggenschwil</t>
  </si>
  <si>
    <t>Muolen</t>
  </si>
  <si>
    <t>Mörschwil</t>
  </si>
  <si>
    <t>Goldach</t>
  </si>
  <si>
    <t>Steinach</t>
  </si>
  <si>
    <t>Berg</t>
  </si>
  <si>
    <t>Tübach</t>
  </si>
  <si>
    <t>Untereggen</t>
  </si>
  <si>
    <t>Eggersriet</t>
  </si>
  <si>
    <t>Rorschacherberg</t>
  </si>
  <si>
    <t>Rorschach</t>
  </si>
  <si>
    <t>Thal</t>
  </si>
  <si>
    <t>Rheineck</t>
  </si>
  <si>
    <t>St.Margrethen</t>
  </si>
  <si>
    <t>Au</t>
  </si>
  <si>
    <t>Berneck</t>
  </si>
  <si>
    <t>Balgach</t>
  </si>
  <si>
    <t>Diepoldsau</t>
  </si>
  <si>
    <t>Widnau</t>
  </si>
  <si>
    <t>Rebstein</t>
  </si>
  <si>
    <t>Marbach</t>
  </si>
  <si>
    <t>Altstätten</t>
  </si>
  <si>
    <t>Eichberg</t>
  </si>
  <si>
    <t>Oberriet</t>
  </si>
  <si>
    <t>Rüthi</t>
  </si>
  <si>
    <t>Sennwald</t>
  </si>
  <si>
    <t>Gams</t>
  </si>
  <si>
    <t>Grabs</t>
  </si>
  <si>
    <t>Buchs</t>
  </si>
  <si>
    <t>Sevelen</t>
  </si>
  <si>
    <t>Wartau</t>
  </si>
  <si>
    <t>Sargans</t>
  </si>
  <si>
    <t>Vilters-Wangs</t>
  </si>
  <si>
    <t>Bad Ragaz</t>
  </si>
  <si>
    <t>Pfäfers</t>
  </si>
  <si>
    <t>Mels</t>
  </si>
  <si>
    <t>Flums</t>
  </si>
  <si>
    <t>Walenstadt</t>
  </si>
  <si>
    <t>Quarten</t>
  </si>
  <si>
    <t>Amden</t>
  </si>
  <si>
    <t>Weesen</t>
  </si>
  <si>
    <t>Schänis</t>
  </si>
  <si>
    <t>Benken</t>
  </si>
  <si>
    <t>Kaltbrunn</t>
  </si>
  <si>
    <t>Gommiswald</t>
  </si>
  <si>
    <t>Uznach</t>
  </si>
  <si>
    <t>Schmerikon</t>
  </si>
  <si>
    <t>Rapperswil-Jona</t>
  </si>
  <si>
    <t>Eschenbach</t>
  </si>
  <si>
    <t>Wildhaus-Alt St.Johann</t>
  </si>
  <si>
    <t>Nesslau</t>
  </si>
  <si>
    <t>Ebnat-Kappel</t>
  </si>
  <si>
    <t>Wattwil</t>
  </si>
  <si>
    <t>Lichtensteig</t>
  </si>
  <si>
    <t>Bütschwil-Ganterschwil</t>
  </si>
  <si>
    <t>Lütisburg</t>
  </si>
  <si>
    <t>Mosnang</t>
  </si>
  <si>
    <t>Kirchberg</t>
  </si>
  <si>
    <t>Jonschwil</t>
  </si>
  <si>
    <t>Oberuzwil</t>
  </si>
  <si>
    <t>Uzwil</t>
  </si>
  <si>
    <t>Flawil</t>
  </si>
  <si>
    <t>Degersheim</t>
  </si>
  <si>
    <t>Wil</t>
  </si>
  <si>
    <t>Zuzwil</t>
  </si>
  <si>
    <t>Oberbüren</t>
  </si>
  <si>
    <t>Niederbüren</t>
  </si>
  <si>
    <t>Niederhelfenschwil</t>
  </si>
  <si>
    <t>Gossau</t>
  </si>
  <si>
    <t>Andwil</t>
  </si>
  <si>
    <t>Waldkirch</t>
  </si>
  <si>
    <t>Gaiserwald</t>
  </si>
  <si>
    <t>Total</t>
  </si>
  <si>
    <t>Einwohnerzahl per 31.12.</t>
  </si>
  <si>
    <t>Bruttoertrag</t>
  </si>
  <si>
    <t>Erlasse/Verluste</t>
  </si>
  <si>
    <t>Nettoertrag</t>
  </si>
  <si>
    <t>Grundsteuer (ord. Satz)</t>
  </si>
  <si>
    <t>Grundsteuer (Spezialsatz)</t>
  </si>
  <si>
    <t>Abschreibungen</t>
  </si>
  <si>
    <t>pauschale Steueranrechnung</t>
  </si>
  <si>
    <t>Steuerfuss</t>
  </si>
  <si>
    <t>Standardisierter Ertrag</t>
  </si>
  <si>
    <t>Nettoertrag (standardisierter Ertrag)</t>
  </si>
  <si>
    <t>Steuersatz in ‰</t>
  </si>
  <si>
    <t>Ertrag bei Satz von 1‰</t>
  </si>
  <si>
    <t>Berechnung der technischen Steuerkraft</t>
  </si>
  <si>
    <t>Einfache Steuer Brutto</t>
  </si>
  <si>
    <t>Einfache Steuer Netto</t>
  </si>
  <si>
    <t>Effektiver Nettoertrag</t>
  </si>
  <si>
    <t>1.)</t>
  </si>
  <si>
    <t>2.)</t>
  </si>
  <si>
    <t>3.)</t>
  </si>
  <si>
    <t>Berechnung Ressourcenausgleichsbeitrag</t>
  </si>
  <si>
    <t>4.)</t>
  </si>
  <si>
    <t>Ausgleichsfaktor</t>
  </si>
  <si>
    <t>Ressourcenausgleichsbeitrag</t>
  </si>
  <si>
    <t>Technische Steuerkraft pro Einwohner</t>
  </si>
  <si>
    <t>Eingabefelder</t>
  </si>
  <si>
    <t>Quelle</t>
  </si>
  <si>
    <t>KStA</t>
  </si>
  <si>
    <t>Gemeinden</t>
  </si>
  <si>
    <t>KStA/Gemeinden</t>
  </si>
  <si>
    <t>Bundesamt für Statistik</t>
  </si>
  <si>
    <t>Beschluss Kantonsrat</t>
  </si>
  <si>
    <t>Berechnung SL Stadt St.Gallen</t>
  </si>
  <si>
    <t>Ausgleichsbeitrag gemäss Art. 25 Abs. 1 FAG</t>
  </si>
  <si>
    <t>zusätzlicher Ausgleichsbeitrag gemäss Art. 25 Abs. 2 FAG</t>
  </si>
  <si>
    <t>(Dezember 2005 = 100)</t>
  </si>
  <si>
    <t>Indexstand Juni 2007 (Basis)</t>
  </si>
  <si>
    <t>Allgemeine Daten</t>
  </si>
  <si>
    <t>BLD-Sozialindex per 31.12.</t>
  </si>
  <si>
    <t>GFS</t>
  </si>
  <si>
    <t>BLD</t>
  </si>
  <si>
    <t>Fachstelle für Statistik</t>
  </si>
  <si>
    <t>Berechnung Sonderlastenausgleich Schule</t>
  </si>
  <si>
    <t>Sonderlasten Sonderschule</t>
  </si>
  <si>
    <t>Sonderschüler je Einwohner</t>
  </si>
  <si>
    <t>Pauschalbeitrag je Schüler in der Sonderschule</t>
  </si>
  <si>
    <t>Beitragssatz Sonderschule</t>
  </si>
  <si>
    <t>Sonder-/Minderlasten Volksschule</t>
  </si>
  <si>
    <t>2.1)</t>
  </si>
  <si>
    <t>2.2)</t>
  </si>
  <si>
    <t>Beitragssatz Volksschule bei überdurchschnittlicher Belastung</t>
  </si>
  <si>
    <t>Beitragssatz Volksschule bei unterdurchschnittlicher Belastung</t>
  </si>
  <si>
    <t>Volksschüler je Einwohner</t>
  </si>
  <si>
    <t>reduzierter BLD-Sozialindex per 31.12.</t>
  </si>
  <si>
    <t>Kantonaler Durchschnitt Kosten je Schüler</t>
  </si>
  <si>
    <t>Sonder-/Minderlasten Volksschule (vor allfälliger Kürzung)</t>
  </si>
  <si>
    <t>Sonderlasten Sonderschule (vor allfälliger Kürzung)</t>
  </si>
  <si>
    <t>2.3)</t>
  </si>
  <si>
    <t>Sonderlastenausgleich Schule (vor allfälliger Kürzung)</t>
  </si>
  <si>
    <t>Kürzung infolge hoher technischer Steuerkraft</t>
  </si>
  <si>
    <t>in %</t>
  </si>
  <si>
    <t>Technische Steuerkraft in % zum kantonalen Durchschnitt</t>
  </si>
  <si>
    <t>Kürzungsfaktor in %</t>
  </si>
  <si>
    <t>2.4)</t>
  </si>
  <si>
    <t>Zusammenfassung</t>
  </si>
  <si>
    <t>Beitrag Sonderlastenausgleich Schule</t>
  </si>
  <si>
    <t>Kürzung in Fr.</t>
  </si>
  <si>
    <t>1.1)</t>
  </si>
  <si>
    <t>1.2)</t>
  </si>
  <si>
    <t>1.3)</t>
  </si>
  <si>
    <t>1.4)</t>
  </si>
  <si>
    <t>1.5)</t>
  </si>
  <si>
    <t>1.6)</t>
  </si>
  <si>
    <t>1.7)</t>
  </si>
  <si>
    <t>2.5)</t>
  </si>
  <si>
    <t>2.6)</t>
  </si>
  <si>
    <t>2.7)</t>
  </si>
  <si>
    <t>3.1)</t>
  </si>
  <si>
    <t>3.2)</t>
  </si>
  <si>
    <t>3.3)</t>
  </si>
  <si>
    <t>gewichtete Strassenlänge in km per 31.12.</t>
  </si>
  <si>
    <t>Streuung des Siedlungsgebiets</t>
  </si>
  <si>
    <t>Gemeindefläche in ha per 31.12.</t>
  </si>
  <si>
    <t>Berechnung Sonderlastenausgleich Weite</t>
  </si>
  <si>
    <t>Länge des Strassennetzes</t>
  </si>
  <si>
    <t>Wohnbevölkerung mit Wohnsitz über 800 Metern über Meer</t>
  </si>
  <si>
    <t>geringe Einwohnerdichte</t>
  </si>
  <si>
    <t xml:space="preserve">gewichtete Strassenlänge in km pro Einwohner </t>
  </si>
  <si>
    <t>Anteil an Gesamtbevölkerung</t>
  </si>
  <si>
    <t>Gemeindefläche je Einwohner</t>
  </si>
  <si>
    <t>Pauschalbeitrag je gewichtetem Kilometer</t>
  </si>
  <si>
    <t>Beitrag je Einwohner</t>
  </si>
  <si>
    <t>Sonderlast total</t>
  </si>
  <si>
    <t>Pauschalbeitrag je Einwohner</t>
  </si>
  <si>
    <t>Pauschalbeitrag je ha je Einwohner</t>
  </si>
  <si>
    <t>Sonderlastenausgleich Weite (vor allfälliger Kürzung)</t>
  </si>
  <si>
    <t>Korrekturwert</t>
  </si>
  <si>
    <t>Korrekturwert je Einwohner für mittlere Belastung</t>
  </si>
  <si>
    <t>Minderlast total</t>
  </si>
  <si>
    <t>Beitrag Sonderlastenausgleich Weite</t>
  </si>
  <si>
    <t>BD</t>
  </si>
  <si>
    <t>FAG</t>
  </si>
  <si>
    <t>Berechnung Soziodemographischer Sonderlastenausgleich</t>
  </si>
  <si>
    <t>Sonderlasten Familie und Jugend</t>
  </si>
  <si>
    <t>Sonder-/Minderlasten Sozialhilfe</t>
  </si>
  <si>
    <t>Sonder-/Minderlasten Stationäre Pflege</t>
  </si>
  <si>
    <t>Beitragssatz bei überdurchschnittlicher Belastung</t>
  </si>
  <si>
    <t>Beitragssatz bei unterdurchschnittlicher Belastung</t>
  </si>
  <si>
    <t>Nettoaufwand Familie und Jugend pro Einwohner</t>
  </si>
  <si>
    <t>Nettoaufwand Finanzielle Sozialhilfe pro Einwohner</t>
  </si>
  <si>
    <t>Nettoaufwand Stationäre Pflege</t>
  </si>
  <si>
    <t>Nettoaufwand Stationäre Pflege pro Einwohner</t>
  </si>
  <si>
    <t>Nettoaufwand Finanzielle Sozialhilfe (Funktion 572)</t>
  </si>
  <si>
    <t>Beitrag Soziodemographischer Sonderlastenausgleich</t>
  </si>
  <si>
    <t>Beitrag Sonderlastenausgleich Stadt St.Gallen</t>
  </si>
  <si>
    <t>Einwohner über 800m per 31.12.</t>
  </si>
  <si>
    <t>Streuung des Siedlungsgebiets per 31.12.</t>
  </si>
  <si>
    <t>Politische Gemeinde:</t>
  </si>
  <si>
    <t>Ressourcenausgleich</t>
  </si>
  <si>
    <t>bitte Gemeinde auswählen</t>
  </si>
  <si>
    <t>Einwohnerzahl</t>
  </si>
  <si>
    <t>gewichteter Durchschnittssteuerfuss</t>
  </si>
  <si>
    <t>Nettoertrag einfache Steuern</t>
  </si>
  <si>
    <t>Nettoertrag Quellensteuer</t>
  </si>
  <si>
    <t>Nettoertrag Gewinn- und Kapitalsteuern</t>
  </si>
  <si>
    <t>Nettoertrag Grundsteuern, ord. Satz</t>
  </si>
  <si>
    <t>Nettoertrag Grundsteuern, Spezialsatz</t>
  </si>
  <si>
    <t>Nettoertrag Handänderungssteuern</t>
  </si>
  <si>
    <t>Nettoertrag Grundstückgewinnsteuern</t>
  </si>
  <si>
    <t>Mittelwert technische Steuerkraft (Art. 7 Abs. 2 FAG)</t>
  </si>
  <si>
    <t>gewichteter Durchschnittssteuersatz Grundsteuern in ‰</t>
  </si>
  <si>
    <t>Berechnung Finanzausgleichsbeiträge für Finanzplanung</t>
  </si>
  <si>
    <t>Grundsteuersatz in ‰</t>
  </si>
  <si>
    <t>Nettoertrag Grundsteuern bei Satz von 1‰</t>
  </si>
  <si>
    <t>Abweichung zum Vorjahr in %</t>
  </si>
  <si>
    <t>Effektiv</t>
  </si>
  <si>
    <t>Prognose</t>
  </si>
  <si>
    <t>AfGB</t>
  </si>
  <si>
    <t>Kant. Steueramt</t>
  </si>
  <si>
    <t>Mittelwert technische Steuerkraft</t>
  </si>
  <si>
    <t>Sonderlastenausgleich Weite</t>
  </si>
  <si>
    <t>Sonderlastenausgleich Schule</t>
  </si>
  <si>
    <t>Soziodemographischer Sonderlastenausgleich</t>
  </si>
  <si>
    <t>gewichtete Strassenlänge in km</t>
  </si>
  <si>
    <t>Einwohner über 800 m.ü.M.</t>
  </si>
  <si>
    <t>Gemeindefläche in ha</t>
  </si>
  <si>
    <t>Pauschalbetrag je gewichtetem Kilometer</t>
  </si>
  <si>
    <t>Pauschalbetrag je Einwohner 800 m.ü.M.</t>
  </si>
  <si>
    <t>Pauschalbetrag je Einwohner (Streuung)</t>
  </si>
  <si>
    <t>Pauschalbetrag je ha je Einwohner</t>
  </si>
  <si>
    <t>Sonderlastenausgleich Weite (vor Kürzung)</t>
  </si>
  <si>
    <t>in % zum Kantonsschnitt</t>
  </si>
  <si>
    <t>Schülerzahl Volksschule</t>
  </si>
  <si>
    <t>Schülerzahl Sonderschule</t>
  </si>
  <si>
    <t>BLD-Sozialindex</t>
  </si>
  <si>
    <t>Nettoaufwand obligatorische Schule (Funktionen 03, 21, 433)</t>
  </si>
  <si>
    <t>reduzierter BLD-Sozialindex</t>
  </si>
  <si>
    <t>Nettoaufwand Familie und Jugend (Funktion 54)</t>
  </si>
  <si>
    <t>je Einwohner</t>
  </si>
  <si>
    <t>Beitragssatz Familie und Jugend bei überdurchschnittlicher Belastung</t>
  </si>
  <si>
    <t>Beitragssatz Sozialhilfe bei überdurchschnittlicher Belastung</t>
  </si>
  <si>
    <t>Beitragssatz Sozialhilfe bei unterdurchschnittlicher Belastung</t>
  </si>
  <si>
    <t>Beitragssatz stationäre Pflege bei überdurchschnittlicher Belastung</t>
  </si>
  <si>
    <t>Beitragssatz stationäre Pflege bei unterdurchschnittlicher Belastung</t>
  </si>
  <si>
    <t>Kantonale Grundlagedaten für Finanzplanung</t>
  </si>
  <si>
    <t>Kanton St.Gallen</t>
  </si>
  <si>
    <t>Amt für Gemeinden und Bürgerrecht</t>
  </si>
  <si>
    <t>5.)</t>
  </si>
  <si>
    <t>Total Finanzausgleichsbeiträge</t>
  </si>
  <si>
    <t>AfSO</t>
  </si>
  <si>
    <t>BFS</t>
  </si>
  <si>
    <t>FAG-Tool für Finanzplanung</t>
  </si>
  <si>
    <t>Einführung</t>
  </si>
  <si>
    <r>
      <t xml:space="preserve">Mit diesem Tool können die zukünftigen Finanzausgleichsbeiträge für die 
Finanzplanung berechnet werden. Die den Berechnungen zugrunde liegenden Basisdaten können der Lasche «Grundlagedaten FIPLA» entnommen werden. 
Für eine korrekte Berechnung sind sämtliche Eingabefelder in der Lasche «Berechnung FIPLA» vollständig auszufüllen. Die Eingabefelder sind farblich entsprechend gekennzeichnet. 
Für eine realistische Prognose ist insbesondere eine möglichst genaue Schätzung der Abweichung von den kantonalen Werten notwendig. Die kantonalen Prognosen können den grauen Feldern in der Lasche «Grundlagedaten FIPLA» entnommen werden. 
Das Tool verfügt über einen Blattschutz. Dieser kann jedoch bei Bedarf ohne Passwortschutz aufgehoben werden. </t>
    </r>
    <r>
      <rPr>
        <sz val="12"/>
        <color rgb="FFFF0000"/>
        <rFont val="Arial"/>
        <family val="2"/>
      </rPr>
      <t>Beachten Sie, dass manuelle Anpassungen die Funktionalität des Tools einschränken können (z.B. durch unbeabsichtigte Löschung von hinterlegten Formeln)!</t>
    </r>
    <r>
      <rPr>
        <sz val="12"/>
        <color theme="1"/>
        <rFont val="Arial"/>
        <family val="2"/>
      </rPr>
      <t xml:space="preserve">
Bei Fragen steht Mario Gemperle, Abteilungsleiter Support, gerne zur Verfügung. 
mario.gemperle@sg.ch oder 058 229 74 19</t>
    </r>
  </si>
  <si>
    <t>Haftungsausschluss:</t>
  </si>
  <si>
    <t>Die Software und Ihre Dokumentation wird "wie sie ist" und ohne jede Gewährleistung für 
Funktion, Korrektheit oder Fehlerfreiheit zur Verfügung gestellt. Für jedweden direkten oder indirekten Schaden - insbesondere Schaden an anderer Software, Schaden an Hardware, Schaden durch Nutzungsausfall und Schaden durch Funktionsuntüchtigkeit der Software - kann der Autor nicht haftbar gemacht werden. Ausschliesslich der Benutzer haftet für die Folgen der Benutzung dieser Software.</t>
  </si>
  <si>
    <t>Diese Software wurde mit grösster Sorgfalt entwickelt, jedoch können Fehler niemals 
ausgeschlossen werden. Es kann daher keine Gewähr für die Sicherheit Ihrer Daten übernommen werden.</t>
  </si>
  <si>
    <t>Steuerdaten 2021</t>
  </si>
  <si>
    <t>Technische Steuerkraft 2021</t>
  </si>
  <si>
    <t>Nettoaufwand Schulrat in Einheitsgemeinden (Funktion 0121)</t>
  </si>
  <si>
    <t>Nettoaufwand Obligatorische Schule (Funktion 21)</t>
  </si>
  <si>
    <t>Nettoaufwand Schulgesundheitsdienst in EHG (Funktion 433)</t>
  </si>
  <si>
    <t>DfIF</t>
  </si>
  <si>
    <t>Version: September 2023</t>
  </si>
  <si>
    <t>Ressourcenausgleich 2024</t>
  </si>
  <si>
    <t>Neckertal</t>
  </si>
  <si>
    <t>Steuerdaten 2022</t>
  </si>
  <si>
    <t>Technische Steuerkraft 2022</t>
  </si>
  <si>
    <t>Mittelwert technische Steuerkraft 2021/2022</t>
  </si>
  <si>
    <t>Sonderlastenausgleich Weite 2024</t>
  </si>
  <si>
    <t>Sonderlastenausgleich Schule 2024</t>
  </si>
  <si>
    <t>Schülerzahlen Volksschule per 31.12.2022</t>
  </si>
  <si>
    <t>Schülerzahlen Sonderschule per 31.12.2022</t>
  </si>
  <si>
    <t>Soziodemographischer Sonderlastenausgleich 2024</t>
  </si>
  <si>
    <t>Sonderlastenausgleich Stadt St.Gallen 2024</t>
  </si>
  <si>
    <t>Indexstand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</si>
</sst>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0.00_ ;\-#,##0.00\ "/>
    <numFmt numFmtId="165" formatCode="0.0000%"/>
    <numFmt numFmtId="166" formatCode="#,##0.0000"/>
    <numFmt numFmtId="167" formatCode="#,##0_ ;[Red]\-#,##0\ "/>
    <numFmt numFmtId="168" formatCode="#,##0.00000000"/>
    <numFmt numFmtId="169" formatCode="#,##0.000000000"/>
    <numFmt numFmtId="170" formatCode="#,##0.000"/>
    <numFmt numFmtId="171" formatCode="0.0000"/>
    <numFmt numFmtId="172" formatCode="#,##0.00000"/>
    <numFmt numFmtId="173" formatCode="#,##0.000000"/>
  </numFmts>
  <fonts count="16" x14ac:knownFonts="1">
    <font>
      <sz val="10"/>
      <color theme="1"/>
      <name val="Arial"/>
      <family val="2"/>
    </font>
    <font>
      <sz val="10"/>
      <color theme="1"/>
      <name val="Arial"/>
      <family val="2"/>
    </font>
    <font>
      <b/>
      <sz val="10"/>
      <color theme="1"/>
      <name val="Arial"/>
      <family val="2"/>
    </font>
    <font>
      <b/>
      <sz val="20"/>
      <color theme="1"/>
      <name val="Arial"/>
      <family val="2"/>
    </font>
    <font>
      <i/>
      <sz val="10"/>
      <color theme="1"/>
      <name val="Arial"/>
      <family val="2"/>
    </font>
    <font>
      <sz val="10"/>
      <color rgb="FFFF0000"/>
      <name val="Arial"/>
      <family val="2"/>
    </font>
    <font>
      <sz val="9"/>
      <color indexed="81"/>
      <name val="Segoe UI"/>
      <family val="2"/>
    </font>
    <font>
      <b/>
      <sz val="9"/>
      <color indexed="81"/>
      <name val="Segoe UI"/>
      <family val="2"/>
    </font>
    <font>
      <b/>
      <sz val="12"/>
      <color theme="1"/>
      <name val="Arial"/>
      <family val="2"/>
    </font>
    <font>
      <sz val="12"/>
      <color theme="1"/>
      <name val="Arial"/>
      <family val="2"/>
    </font>
    <font>
      <b/>
      <i/>
      <sz val="10"/>
      <color theme="1"/>
      <name val="Arial"/>
      <family val="2"/>
    </font>
    <font>
      <sz val="11"/>
      <color theme="1"/>
      <name val="Calibri"/>
      <family val="2"/>
      <scheme val="minor"/>
    </font>
    <font>
      <b/>
      <sz val="14"/>
      <name val="Arial"/>
      <family val="2"/>
    </font>
    <font>
      <b/>
      <sz val="14"/>
      <color theme="1"/>
      <name val="Arial"/>
      <family val="2"/>
    </font>
    <font>
      <sz val="12"/>
      <color rgb="FFFF0000"/>
      <name val="Arial"/>
      <family val="2"/>
    </font>
    <font>
      <sz val="12"/>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11" fillId="0" borderId="0"/>
  </cellStyleXfs>
  <cellXfs count="183">
    <xf numFmtId="0" fontId="0" fillId="0" borderId="0" xfId="0"/>
    <xf numFmtId="4" fontId="0" fillId="0" borderId="0" xfId="1" applyNumberFormat="1" applyFont="1" applyFill="1" applyBorder="1"/>
    <xf numFmtId="43" fontId="0" fillId="0" borderId="0" xfId="1" applyFont="1" applyFill="1" applyBorder="1"/>
    <xf numFmtId="0" fontId="0" fillId="0" borderId="0" xfId="0" applyBorder="1"/>
    <xf numFmtId="4" fontId="0" fillId="0" borderId="0" xfId="0" applyNumberFormat="1" applyBorder="1"/>
    <xf numFmtId="4" fontId="0" fillId="0" borderId="0" xfId="0" applyNumberFormat="1" applyFill="1" applyBorder="1"/>
    <xf numFmtId="9" fontId="0" fillId="0" borderId="0" xfId="0" applyNumberFormat="1" applyFill="1" applyBorder="1"/>
    <xf numFmtId="0" fontId="9" fillId="4" borderId="0" xfId="0" applyFont="1" applyFill="1" applyBorder="1"/>
    <xf numFmtId="43" fontId="9" fillId="4" borderId="0" xfId="1" applyFont="1" applyFill="1" applyBorder="1"/>
    <xf numFmtId="4" fontId="0" fillId="3" borderId="0" xfId="1" applyNumberFormat="1" applyFont="1" applyFill="1" applyBorder="1"/>
    <xf numFmtId="9" fontId="0" fillId="3" borderId="0" xfId="0" applyNumberFormat="1" applyFill="1" applyBorder="1"/>
    <xf numFmtId="9" fontId="0" fillId="3" borderId="0" xfId="1" applyNumberFormat="1" applyFont="1" applyFill="1" applyBorder="1"/>
    <xf numFmtId="4" fontId="0" fillId="3" borderId="0" xfId="0" applyNumberFormat="1" applyFill="1" applyBorder="1"/>
    <xf numFmtId="4" fontId="0" fillId="2" borderId="0" xfId="0" applyNumberFormat="1" applyFill="1" applyBorder="1"/>
    <xf numFmtId="4" fontId="0" fillId="2" borderId="0" xfId="1" applyNumberFormat="1" applyFont="1" applyFill="1" applyBorder="1"/>
    <xf numFmtId="4" fontId="2" fillId="0" borderId="0" xfId="0" applyNumberFormat="1" applyFont="1" applyFill="1" applyBorder="1"/>
    <xf numFmtId="4" fontId="2" fillId="2" borderId="0" xfId="0" applyNumberFormat="1" applyFont="1" applyFill="1" applyBorder="1"/>
    <xf numFmtId="4" fontId="2" fillId="2" borderId="0" xfId="1" applyNumberFormat="1" applyFont="1" applyFill="1" applyBorder="1"/>
    <xf numFmtId="0" fontId="3" fillId="0" borderId="0" xfId="0" applyFont="1" applyBorder="1"/>
    <xf numFmtId="167" fontId="0" fillId="0" borderId="0" xfId="0" applyNumberFormat="1" applyFont="1" applyFill="1" applyBorder="1"/>
    <xf numFmtId="0" fontId="0" fillId="3" borderId="0" xfId="0" applyFill="1" applyBorder="1"/>
    <xf numFmtId="0" fontId="2" fillId="0" borderId="0" xfId="0" applyFont="1" applyBorder="1"/>
    <xf numFmtId="0" fontId="8" fillId="4" borderId="0" xfId="0" applyFont="1" applyFill="1" applyBorder="1"/>
    <xf numFmtId="0" fontId="8" fillId="4" borderId="0" xfId="0" applyFont="1" applyFill="1" applyBorder="1" applyAlignment="1">
      <alignment horizontal="left"/>
    </xf>
    <xf numFmtId="0" fontId="2" fillId="0" borderId="0" xfId="0" applyFont="1" applyBorder="1" applyAlignment="1">
      <alignment horizontal="left"/>
    </xf>
    <xf numFmtId="0" fontId="0" fillId="2" borderId="0" xfId="0" applyFont="1" applyFill="1" applyBorder="1"/>
    <xf numFmtId="0" fontId="10" fillId="2" borderId="0" xfId="0" applyFont="1" applyFill="1" applyBorder="1"/>
    <xf numFmtId="0" fontId="2" fillId="2" borderId="0" xfId="0" applyFont="1" applyFill="1" applyBorder="1"/>
    <xf numFmtId="0" fontId="0" fillId="0" borderId="0" xfId="0" applyFont="1" applyBorder="1" applyAlignment="1">
      <alignment horizontal="left"/>
    </xf>
    <xf numFmtId="165" fontId="0" fillId="0" borderId="0" xfId="0" applyNumberFormat="1" applyFont="1" applyBorder="1" applyAlignment="1">
      <alignment horizontal="right"/>
    </xf>
    <xf numFmtId="0" fontId="0" fillId="0" borderId="0" xfId="0" applyFont="1" applyFill="1" applyBorder="1"/>
    <xf numFmtId="0" fontId="10" fillId="0" borderId="0" xfId="0" applyFont="1" applyFill="1" applyBorder="1"/>
    <xf numFmtId="0" fontId="2" fillId="0" borderId="0" xfId="0" applyFont="1" applyFill="1" applyBorder="1"/>
    <xf numFmtId="0" fontId="0" fillId="0" borderId="0" xfId="0" applyFont="1" applyBorder="1"/>
    <xf numFmtId="4" fontId="2" fillId="0" borderId="0" xfId="0" applyNumberFormat="1" applyFont="1" applyBorder="1"/>
    <xf numFmtId="0" fontId="0" fillId="2" borderId="0" xfId="0" applyFill="1" applyBorder="1"/>
    <xf numFmtId="4" fontId="0" fillId="0" borderId="0" xfId="0" applyNumberFormat="1" applyFont="1" applyFill="1" applyBorder="1"/>
    <xf numFmtId="4" fontId="0" fillId="2" borderId="0" xfId="0" applyNumberFormat="1" applyFont="1" applyFill="1" applyBorder="1"/>
    <xf numFmtId="0" fontId="0" fillId="0" borderId="0" xfId="0" applyFill="1" applyBorder="1"/>
    <xf numFmtId="166" fontId="0" fillId="0" borderId="0" xfId="0" applyNumberFormat="1" applyFont="1" applyFill="1" applyBorder="1"/>
    <xf numFmtId="0" fontId="4" fillId="0" borderId="0" xfId="0" applyFont="1" applyFill="1" applyBorder="1"/>
    <xf numFmtId="164" fontId="2" fillId="0" borderId="0" xfId="0" applyNumberFormat="1" applyFont="1" applyBorder="1"/>
    <xf numFmtId="165" fontId="0" fillId="0" borderId="0" xfId="0" applyNumberFormat="1" applyFont="1" applyFill="1" applyBorder="1"/>
    <xf numFmtId="4" fontId="0" fillId="3" borderId="0" xfId="0" applyNumberFormat="1" applyFont="1" applyFill="1" applyBorder="1"/>
    <xf numFmtId="166" fontId="0" fillId="0" borderId="0" xfId="0" applyNumberFormat="1" applyFill="1" applyBorder="1"/>
    <xf numFmtId="4" fontId="8" fillId="4" borderId="0" xfId="0" applyNumberFormat="1" applyFont="1" applyFill="1" applyBorder="1"/>
    <xf numFmtId="4" fontId="0" fillId="0" borderId="0" xfId="0" applyNumberFormat="1" applyFont="1" applyBorder="1"/>
    <xf numFmtId="3" fontId="0" fillId="0" borderId="0" xfId="0" applyNumberFormat="1" applyFont="1" applyBorder="1"/>
    <xf numFmtId="3" fontId="0" fillId="3" borderId="0" xfId="0" applyNumberFormat="1" applyFill="1" applyBorder="1"/>
    <xf numFmtId="3" fontId="2" fillId="0" borderId="0" xfId="0" applyNumberFormat="1" applyFont="1" applyBorder="1"/>
    <xf numFmtId="3" fontId="0" fillId="0" borderId="0" xfId="0" applyNumberFormat="1" applyFill="1" applyBorder="1"/>
    <xf numFmtId="3" fontId="2" fillId="0" borderId="0" xfId="0" applyNumberFormat="1" applyFont="1" applyFill="1" applyBorder="1"/>
    <xf numFmtId="9" fontId="0" fillId="0" borderId="0" xfId="0" applyNumberFormat="1" applyBorder="1"/>
    <xf numFmtId="0" fontId="9" fillId="0" borderId="0" xfId="0" applyFont="1" applyFill="1" applyBorder="1"/>
    <xf numFmtId="0" fontId="8" fillId="0" borderId="0" xfId="0" applyFont="1" applyFill="1" applyBorder="1"/>
    <xf numFmtId="0" fontId="0" fillId="0" borderId="0" xfId="0" applyFont="1" applyFill="1" applyBorder="1" applyAlignment="1">
      <alignment horizontal="left"/>
    </xf>
    <xf numFmtId="3" fontId="0" fillId="0" borderId="0" xfId="0" applyNumberFormat="1" applyFont="1" applyFill="1" applyBorder="1" applyAlignment="1">
      <alignment horizontal="right"/>
    </xf>
    <xf numFmtId="0" fontId="2" fillId="6" borderId="0" xfId="0" applyFont="1" applyFill="1" applyBorder="1"/>
    <xf numFmtId="4" fontId="2" fillId="6" borderId="0" xfId="0" applyNumberFormat="1" applyFont="1" applyFill="1" applyBorder="1"/>
    <xf numFmtId="0" fontId="0" fillId="6" borderId="0" xfId="0" applyFont="1" applyFill="1" applyBorder="1"/>
    <xf numFmtId="168" fontId="0" fillId="0" borderId="0" xfId="0" applyNumberFormat="1" applyFill="1" applyBorder="1"/>
    <xf numFmtId="169" fontId="0" fillId="0" borderId="0" xfId="0" applyNumberFormat="1" applyFill="1" applyBorder="1"/>
    <xf numFmtId="10" fontId="0" fillId="0" borderId="0" xfId="0" applyNumberFormat="1" applyFill="1" applyBorder="1"/>
    <xf numFmtId="4" fontId="0" fillId="6" borderId="0" xfId="0" applyNumberFormat="1" applyFill="1" applyBorder="1"/>
    <xf numFmtId="0" fontId="8" fillId="7" borderId="0" xfId="0" applyFont="1" applyFill="1" applyBorder="1"/>
    <xf numFmtId="4" fontId="8" fillId="7" borderId="0" xfId="0" applyNumberFormat="1" applyFont="1" applyFill="1" applyBorder="1"/>
    <xf numFmtId="2" fontId="1" fillId="3" borderId="0" xfId="2" applyNumberFormat="1" applyFont="1" applyFill="1"/>
    <xf numFmtId="3" fontId="0" fillId="3" borderId="0" xfId="0" applyNumberFormat="1" applyFont="1" applyFill="1" applyBorder="1"/>
    <xf numFmtId="0" fontId="0" fillId="3" borderId="0" xfId="0" applyFont="1" applyFill="1" applyBorder="1"/>
    <xf numFmtId="4" fontId="0" fillId="0" borderId="0" xfId="0" applyNumberFormat="1" applyFont="1" applyFill="1" applyBorder="1" applyAlignment="1">
      <alignment horizontal="right"/>
    </xf>
    <xf numFmtId="170" fontId="0" fillId="3" borderId="0" xfId="0" applyNumberFormat="1" applyFill="1" applyBorder="1"/>
    <xf numFmtId="0" fontId="5" fillId="0" borderId="0" xfId="0" quotePrefix="1" applyFont="1" applyBorder="1"/>
    <xf numFmtId="9" fontId="0" fillId="3" borderId="0" xfId="0" applyNumberFormat="1" applyFont="1" applyFill="1" applyBorder="1"/>
    <xf numFmtId="9" fontId="0" fillId="0" borderId="0" xfId="0" applyNumberFormat="1" applyFont="1" applyFill="1" applyBorder="1"/>
    <xf numFmtId="0" fontId="0" fillId="0" borderId="0" xfId="0" applyProtection="1">
      <protection hidden="1"/>
    </xf>
    <xf numFmtId="0" fontId="8" fillId="0" borderId="0" xfId="0" applyFont="1" applyFill="1" applyBorder="1" applyAlignment="1">
      <alignment horizontal="left"/>
    </xf>
    <xf numFmtId="3" fontId="0" fillId="0" borderId="0" xfId="0" applyNumberFormat="1" applyFont="1" applyFill="1" applyBorder="1"/>
    <xf numFmtId="165" fontId="0" fillId="0" borderId="0" xfId="0" applyNumberFormat="1" applyFill="1" applyBorder="1"/>
    <xf numFmtId="171" fontId="0" fillId="0" borderId="0" xfId="0" applyNumberFormat="1" applyFill="1" applyBorder="1"/>
    <xf numFmtId="0" fontId="4" fillId="0" borderId="0" xfId="0" applyFont="1" applyBorder="1"/>
    <xf numFmtId="3" fontId="4" fillId="0" borderId="0" xfId="0" applyNumberFormat="1" applyFont="1" applyFill="1" applyBorder="1"/>
    <xf numFmtId="3" fontId="4" fillId="0" borderId="0" xfId="0" applyNumberFormat="1" applyFont="1" applyBorder="1"/>
    <xf numFmtId="3" fontId="0" fillId="8" borderId="0" xfId="0" applyNumberFormat="1" applyFill="1" applyBorder="1"/>
    <xf numFmtId="3" fontId="0" fillId="8" borderId="0" xfId="0" applyNumberFormat="1" applyFont="1" applyFill="1" applyBorder="1"/>
    <xf numFmtId="0" fontId="2" fillId="8" borderId="0" xfId="0" applyFont="1" applyFill="1" applyBorder="1"/>
    <xf numFmtId="3" fontId="0" fillId="5" borderId="0" xfId="0" applyNumberFormat="1" applyFill="1" applyBorder="1"/>
    <xf numFmtId="3" fontId="0" fillId="5" borderId="0" xfId="0" applyNumberFormat="1" applyFont="1" applyFill="1" applyBorder="1"/>
    <xf numFmtId="165" fontId="0" fillId="5" borderId="0" xfId="0" applyNumberFormat="1" applyFont="1" applyFill="1" applyBorder="1"/>
    <xf numFmtId="165" fontId="0" fillId="5" borderId="0" xfId="0" applyNumberFormat="1" applyFont="1" applyFill="1" applyBorder="1" applyAlignment="1">
      <alignment horizontal="right"/>
    </xf>
    <xf numFmtId="171" fontId="0" fillId="5" borderId="0" xfId="0" applyNumberFormat="1" applyFont="1" applyFill="1" applyBorder="1"/>
    <xf numFmtId="171" fontId="0" fillId="5" borderId="0" xfId="0" applyNumberFormat="1" applyFont="1" applyFill="1" applyBorder="1" applyAlignment="1">
      <alignment horizontal="right"/>
    </xf>
    <xf numFmtId="165" fontId="0" fillId="8" borderId="0" xfId="0" applyNumberFormat="1" applyFill="1" applyBorder="1"/>
    <xf numFmtId="171" fontId="0" fillId="8" borderId="0" xfId="0" applyNumberFormat="1" applyFill="1" applyBorder="1"/>
    <xf numFmtId="10" fontId="0" fillId="5" borderId="0" xfId="0" applyNumberFormat="1" applyFill="1" applyBorder="1"/>
    <xf numFmtId="0" fontId="2" fillId="0" borderId="0" xfId="0" applyFont="1" applyFill="1" applyBorder="1" applyAlignment="1">
      <alignment horizontal="left"/>
    </xf>
    <xf numFmtId="0" fontId="2" fillId="5" borderId="0" xfId="0" applyFont="1" applyFill="1" applyBorder="1" applyAlignment="1">
      <alignment horizontal="left"/>
    </xf>
    <xf numFmtId="0" fontId="0" fillId="0" borderId="0" xfId="0" applyFill="1" applyBorder="1" applyAlignment="1">
      <alignment horizontal="left"/>
    </xf>
    <xf numFmtId="0" fontId="9"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Border="1" applyProtection="1"/>
    <xf numFmtId="0" fontId="0" fillId="0" borderId="0" xfId="0" applyBorder="1" applyProtection="1"/>
    <xf numFmtId="0" fontId="0" fillId="0" borderId="0" xfId="0" applyFill="1" applyBorder="1" applyProtection="1"/>
    <xf numFmtId="0" fontId="13" fillId="0" borderId="0" xfId="0" applyFont="1" applyBorder="1" applyProtection="1"/>
    <xf numFmtId="0" fontId="2" fillId="0" borderId="0" xfId="0" applyFont="1" applyBorder="1" applyProtection="1"/>
    <xf numFmtId="0" fontId="2" fillId="0" borderId="0" xfId="0" applyFont="1" applyFill="1" applyBorder="1" applyProtection="1"/>
    <xf numFmtId="0" fontId="8" fillId="4" borderId="0" xfId="0" applyFont="1" applyFill="1" applyBorder="1" applyProtection="1"/>
    <xf numFmtId="0" fontId="8" fillId="4" borderId="0" xfId="0" applyFont="1" applyFill="1" applyBorder="1" applyAlignment="1" applyProtection="1">
      <alignment horizontal="left"/>
    </xf>
    <xf numFmtId="0" fontId="9" fillId="4" borderId="0" xfId="0" applyFont="1" applyFill="1" applyBorder="1" applyProtection="1"/>
    <xf numFmtId="0" fontId="9" fillId="0" borderId="0" xfId="0" applyFont="1" applyFill="1" applyBorder="1" applyProtection="1"/>
    <xf numFmtId="0" fontId="8" fillId="0" borderId="0" xfId="0" applyFont="1" applyFill="1" applyBorder="1" applyProtection="1"/>
    <xf numFmtId="0" fontId="8" fillId="0" borderId="0" xfId="0" applyFont="1" applyFill="1" applyBorder="1" applyAlignment="1" applyProtection="1">
      <alignment horizontal="left"/>
    </xf>
    <xf numFmtId="0" fontId="0" fillId="0" borderId="0" xfId="0" applyFont="1" applyBorder="1" applyAlignment="1" applyProtection="1">
      <alignment horizontal="left"/>
    </xf>
    <xf numFmtId="3" fontId="0" fillId="0" borderId="0" xfId="0" applyNumberFormat="1" applyFill="1" applyBorder="1" applyProtection="1"/>
    <xf numFmtId="3" fontId="0" fillId="0" borderId="0" xfId="0" applyNumberFormat="1" applyFont="1" applyBorder="1" applyProtection="1"/>
    <xf numFmtId="9" fontId="0" fillId="0" borderId="0" xfId="0" applyNumberFormat="1" applyFont="1" applyFill="1" applyBorder="1" applyProtection="1"/>
    <xf numFmtId="9" fontId="0" fillId="0" borderId="0" xfId="0" applyNumberFormat="1" applyFill="1" applyBorder="1" applyProtection="1"/>
    <xf numFmtId="2" fontId="0" fillId="0" borderId="0" xfId="0" applyNumberFormat="1" applyFont="1" applyFill="1" applyBorder="1" applyProtection="1"/>
    <xf numFmtId="2" fontId="0" fillId="0" borderId="0" xfId="0" applyNumberFormat="1" applyFill="1" applyBorder="1" applyProtection="1"/>
    <xf numFmtId="0" fontId="0" fillId="0" borderId="0" xfId="0" applyFont="1" applyFill="1" applyBorder="1" applyProtection="1"/>
    <xf numFmtId="0" fontId="10" fillId="0" borderId="0" xfId="0" applyFont="1" applyFill="1" applyBorder="1" applyProtection="1"/>
    <xf numFmtId="0" fontId="0" fillId="0" borderId="0" xfId="0" applyFont="1" applyBorder="1" applyProtection="1"/>
    <xf numFmtId="4" fontId="0" fillId="0" borderId="0" xfId="0" applyNumberFormat="1" applyFont="1" applyFill="1" applyBorder="1" applyProtection="1"/>
    <xf numFmtId="4" fontId="0" fillId="0" borderId="0" xfId="0" applyNumberFormat="1" applyFill="1" applyBorder="1" applyProtection="1"/>
    <xf numFmtId="0" fontId="4" fillId="0" borderId="0" xfId="0" applyFont="1" applyFill="1" applyBorder="1" applyProtection="1"/>
    <xf numFmtId="4" fontId="4" fillId="0" borderId="0" xfId="0" applyNumberFormat="1" applyFont="1" applyFill="1" applyBorder="1" applyProtection="1"/>
    <xf numFmtId="3" fontId="0" fillId="0" borderId="0" xfId="0" applyNumberFormat="1" applyFont="1" applyFill="1" applyBorder="1" applyProtection="1"/>
    <xf numFmtId="3" fontId="0" fillId="3" borderId="0" xfId="0" applyNumberFormat="1" applyFill="1" applyBorder="1" applyProtection="1">
      <protection locked="0"/>
    </xf>
    <xf numFmtId="9" fontId="0" fillId="3" borderId="0" xfId="0" applyNumberFormat="1" applyFill="1" applyBorder="1" applyProtection="1">
      <protection locked="0"/>
    </xf>
    <xf numFmtId="2" fontId="0" fillId="3" borderId="0" xfId="0" applyNumberFormat="1" applyFill="1" applyBorder="1" applyProtection="1">
      <protection locked="0"/>
    </xf>
    <xf numFmtId="3" fontId="0" fillId="0" borderId="0" xfId="0" applyNumberFormat="1" applyBorder="1" applyProtection="1"/>
    <xf numFmtId="3" fontId="4" fillId="0" borderId="0" xfId="0" applyNumberFormat="1" applyFont="1" applyFill="1" applyBorder="1" applyProtection="1"/>
    <xf numFmtId="3" fontId="0" fillId="3" borderId="0" xfId="0" applyNumberFormat="1" applyFont="1" applyFill="1" applyBorder="1" applyProtection="1">
      <protection locked="0"/>
    </xf>
    <xf numFmtId="3" fontId="2" fillId="0" borderId="0" xfId="0" applyNumberFormat="1" applyFont="1" applyFill="1" applyBorder="1" applyProtection="1"/>
    <xf numFmtId="2" fontId="0" fillId="0" borderId="0" xfId="0" applyNumberFormat="1" applyFill="1" applyBorder="1"/>
    <xf numFmtId="10" fontId="0" fillId="0" borderId="0" xfId="0" applyNumberFormat="1" applyFont="1" applyBorder="1" applyProtection="1"/>
    <xf numFmtId="172" fontId="0" fillId="0" borderId="0" xfId="0" applyNumberFormat="1" applyFill="1" applyBorder="1"/>
    <xf numFmtId="0" fontId="0" fillId="3" borderId="0" xfId="0" applyFill="1" applyBorder="1" applyAlignment="1" applyProtection="1">
      <alignment vertical="center"/>
    </xf>
    <xf numFmtId="0" fontId="9" fillId="4" borderId="0" xfId="0" applyFont="1" applyFill="1" applyBorder="1" applyAlignment="1">
      <alignment horizontal="left"/>
    </xf>
    <xf numFmtId="3" fontId="0" fillId="0" borderId="0" xfId="0" applyNumberFormat="1" applyBorder="1"/>
    <xf numFmtId="0" fontId="2" fillId="0" borderId="0" xfId="0" applyFont="1"/>
    <xf numFmtId="0" fontId="0" fillId="3" borderId="0" xfId="0" applyFill="1" applyBorder="1" applyProtection="1"/>
    <xf numFmtId="0" fontId="2" fillId="4" borderId="0" xfId="0" applyFont="1" applyFill="1" applyBorder="1" applyAlignment="1" applyProtection="1">
      <alignment horizontal="right"/>
    </xf>
    <xf numFmtId="0" fontId="2" fillId="4" borderId="0" xfId="0" applyFont="1" applyFill="1" applyBorder="1" applyProtection="1"/>
    <xf numFmtId="0" fontId="2" fillId="8" borderId="0" xfId="0" applyFont="1" applyFill="1" applyBorder="1" applyProtection="1"/>
    <xf numFmtId="0" fontId="0" fillId="8" borderId="0" xfId="0" applyFont="1" applyFill="1" applyBorder="1" applyProtection="1"/>
    <xf numFmtId="4" fontId="0" fillId="8" borderId="0" xfId="0" applyNumberFormat="1" applyFont="1" applyFill="1" applyBorder="1" applyProtection="1"/>
    <xf numFmtId="0" fontId="0" fillId="8" borderId="0" xfId="0" applyFill="1" applyBorder="1" applyProtection="1"/>
    <xf numFmtId="3" fontId="2" fillId="8" borderId="0" xfId="0" applyNumberFormat="1" applyFont="1" applyFill="1" applyBorder="1" applyProtection="1"/>
    <xf numFmtId="4" fontId="0" fillId="8" borderId="0" xfId="0" applyNumberFormat="1" applyFill="1" applyBorder="1" applyProtection="1"/>
    <xf numFmtId="4" fontId="2" fillId="8" borderId="0" xfId="0" applyNumberFormat="1" applyFont="1" applyFill="1" applyBorder="1"/>
    <xf numFmtId="0" fontId="0" fillId="8" borderId="0" xfId="0" applyFill="1" applyBorder="1"/>
    <xf numFmtId="9" fontId="0" fillId="0" borderId="0" xfId="0" applyNumberFormat="1" applyFont="1" applyBorder="1" applyAlignment="1" applyProtection="1"/>
    <xf numFmtId="2" fontId="0" fillId="0" borderId="0" xfId="0" applyNumberFormat="1" applyFont="1" applyBorder="1" applyAlignment="1" applyProtection="1"/>
    <xf numFmtId="10" fontId="0" fillId="0" borderId="0" xfId="0" applyNumberFormat="1" applyFill="1" applyBorder="1" applyAlignment="1">
      <alignment horizontal="left"/>
    </xf>
    <xf numFmtId="0" fontId="0" fillId="9" borderId="0" xfId="0" applyFill="1" applyBorder="1"/>
    <xf numFmtId="4" fontId="0" fillId="9" borderId="0" xfId="0" applyNumberFormat="1" applyFill="1" applyBorder="1"/>
    <xf numFmtId="0" fontId="0" fillId="9" borderId="0" xfId="0" applyFill="1" applyBorder="1" applyAlignment="1">
      <alignment horizontal="left"/>
    </xf>
    <xf numFmtId="0" fontId="2" fillId="9" borderId="0" xfId="0" applyFont="1" applyFill="1" applyBorder="1"/>
    <xf numFmtId="0" fontId="0" fillId="9" borderId="0" xfId="0" applyFont="1" applyFill="1" applyBorder="1" applyAlignment="1">
      <alignment horizontal="left"/>
    </xf>
    <xf numFmtId="10" fontId="0" fillId="9" borderId="0" xfId="0" applyNumberFormat="1" applyFill="1" applyBorder="1"/>
    <xf numFmtId="0" fontId="8" fillId="9" borderId="0" xfId="0" applyFont="1" applyFill="1" applyBorder="1" applyAlignment="1">
      <alignment horizontal="left"/>
    </xf>
    <xf numFmtId="0" fontId="10" fillId="9" borderId="0" xfId="0" applyFont="1" applyFill="1" applyBorder="1"/>
    <xf numFmtId="0" fontId="0" fillId="9" borderId="0" xfId="0" applyFont="1" applyFill="1" applyBorder="1"/>
    <xf numFmtId="0" fontId="0" fillId="9" borderId="0" xfId="0" applyFill="1" applyBorder="1" applyProtection="1"/>
    <xf numFmtId="0" fontId="3" fillId="0" borderId="0" xfId="0" applyFont="1"/>
    <xf numFmtId="0" fontId="0" fillId="0" borderId="0" xfId="0" applyFill="1"/>
    <xf numFmtId="0" fontId="8" fillId="9" borderId="0" xfId="0" applyFont="1" applyFill="1"/>
    <xf numFmtId="0" fontId="9" fillId="9" borderId="0" xfId="0" applyFont="1" applyFill="1"/>
    <xf numFmtId="166" fontId="2" fillId="0" borderId="0" xfId="0" applyNumberFormat="1" applyFont="1" applyBorder="1"/>
    <xf numFmtId="173" fontId="2" fillId="0" borderId="0" xfId="0" applyNumberFormat="1" applyFont="1" applyFill="1" applyBorder="1"/>
    <xf numFmtId="10" fontId="0" fillId="8" borderId="0" xfId="0" applyNumberFormat="1" applyFont="1" applyFill="1" applyBorder="1"/>
    <xf numFmtId="0" fontId="4" fillId="0" borderId="0" xfId="0" applyFont="1" applyBorder="1" applyProtection="1"/>
    <xf numFmtId="0" fontId="9" fillId="9" borderId="0" xfId="0" applyFont="1" applyFill="1" applyAlignment="1">
      <alignment vertical="top" wrapText="1"/>
    </xf>
    <xf numFmtId="0" fontId="9" fillId="0" borderId="0" xfId="0" applyFont="1" applyAlignment="1">
      <alignment vertical="top" wrapText="1"/>
    </xf>
    <xf numFmtId="0" fontId="0" fillId="0" borderId="0" xfId="0" applyAlignment="1">
      <alignment wrapText="1"/>
    </xf>
    <xf numFmtId="0" fontId="15" fillId="9" borderId="0" xfId="0" applyFont="1" applyFill="1" applyAlignment="1">
      <alignment vertical="top" wrapText="1"/>
    </xf>
    <xf numFmtId="0" fontId="0" fillId="0" borderId="0" xfId="0" applyAlignment="1">
      <alignment vertical="top" wrapText="1"/>
    </xf>
    <xf numFmtId="0" fontId="0" fillId="0" borderId="0" xfId="0" applyAlignment="1">
      <alignment horizontal="right"/>
    </xf>
    <xf numFmtId="0" fontId="12" fillId="3" borderId="0" xfId="0" applyFont="1" applyFill="1" applyBorder="1" applyAlignment="1" applyProtection="1">
      <alignment vertical="center"/>
      <protection locked="0" hidden="1"/>
    </xf>
    <xf numFmtId="0" fontId="0" fillId="3" borderId="0" xfId="0" applyFill="1" applyBorder="1" applyAlignment="1" applyProtection="1">
      <alignment vertical="center"/>
      <protection locked="0"/>
    </xf>
    <xf numFmtId="0" fontId="0" fillId="0" borderId="0" xfId="0" applyFill="1" applyBorder="1" applyAlignment="1" applyProtection="1"/>
    <xf numFmtId="0" fontId="0" fillId="0" borderId="0" xfId="0" applyFill="1" applyAlignment="1"/>
    <xf numFmtId="0" fontId="0" fillId="0" borderId="0" xfId="0" applyFill="1" applyBorder="1" applyAlignment="1">
      <alignment horizontal="right"/>
    </xf>
  </cellXfs>
  <cellStyles count="3">
    <cellStyle name="Komma" xfId="1" builtinId="3"/>
    <cellStyle name="Standard" xfId="0" builtinId="0"/>
    <cellStyle name="Standard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180975</xdr:colOff>
      <xdr:row>0</xdr:row>
      <xdr:rowOff>47625</xdr:rowOff>
    </xdr:from>
    <xdr:to>
      <xdr:col>7</xdr:col>
      <xdr:colOff>648335</xdr:colOff>
      <xdr:row>3</xdr:row>
      <xdr:rowOff>151130</xdr:rowOff>
    </xdr:to>
    <xdr:pic>
      <xdr:nvPicPr>
        <xdr:cNvPr id="2" name="Grafik 1" descr="sg_wappen_1c_13mm(600dpi).png"/>
        <xdr:cNvPicPr/>
      </xdr:nvPicPr>
      <xdr:blipFill>
        <a:blip xmlns:r="http://schemas.openxmlformats.org/officeDocument/2006/relationships" r:embed="rId1"/>
        <a:stretch>
          <a:fillRect/>
        </a:stretch>
      </xdr:blipFill>
      <xdr:spPr>
        <a:xfrm>
          <a:off x="5514975" y="47625"/>
          <a:ext cx="467360" cy="589280"/>
        </a:xfrm>
        <a:prstGeom prst="rect">
          <a:avLst/>
        </a:prstGeom>
      </xdr:spPr>
    </xdr:pic>
    <xdr:clientData/>
  </xdr:twoCellAnchor>
  <xdr:twoCellAnchor editAs="oneCell">
    <xdr:from>
      <xdr:col>0</xdr:col>
      <xdr:colOff>62443</xdr:colOff>
      <xdr:row>26</xdr:row>
      <xdr:rowOff>1</xdr:rowOff>
    </xdr:from>
    <xdr:to>
      <xdr:col>6</xdr:col>
      <xdr:colOff>110509</xdr:colOff>
      <xdr:row>30</xdr:row>
      <xdr:rowOff>133852</xdr:rowOff>
    </xdr:to>
    <xdr:pic>
      <xdr:nvPicPr>
        <xdr:cNvPr id="3" name="Grafik 2"/>
        <xdr:cNvPicPr>
          <a:picLocks noChangeAspect="1"/>
        </xdr:cNvPicPr>
      </xdr:nvPicPr>
      <xdr:blipFill>
        <a:blip xmlns:r="http://schemas.openxmlformats.org/officeDocument/2006/relationships" r:embed="rId2"/>
        <a:stretch>
          <a:fillRect/>
        </a:stretch>
      </xdr:blipFill>
      <xdr:spPr>
        <a:xfrm>
          <a:off x="62443" y="4552951"/>
          <a:ext cx="4620066" cy="781551"/>
        </a:xfrm>
        <a:prstGeom prst="rect">
          <a:avLst/>
        </a:prstGeom>
      </xdr:spPr>
    </xdr:pic>
    <xdr:clientData/>
  </xdr:twoCellAnchor>
  <xdr:twoCellAnchor>
    <xdr:from>
      <xdr:col>2</xdr:col>
      <xdr:colOff>69699</xdr:colOff>
      <xdr:row>26</xdr:row>
      <xdr:rowOff>118533</xdr:rowOff>
    </xdr:from>
    <xdr:to>
      <xdr:col>2</xdr:col>
      <xdr:colOff>638175</xdr:colOff>
      <xdr:row>29</xdr:row>
      <xdr:rowOff>118533</xdr:rowOff>
    </xdr:to>
    <xdr:sp macro="" textlink="">
      <xdr:nvSpPr>
        <xdr:cNvPr id="4" name="Ellipse 3"/>
        <xdr:cNvSpPr/>
      </xdr:nvSpPr>
      <xdr:spPr>
        <a:xfrm>
          <a:off x="1593699" y="4671483"/>
          <a:ext cx="568476" cy="485775"/>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428625</xdr:colOff>
      <xdr:row>0</xdr:row>
      <xdr:rowOff>38100</xdr:rowOff>
    </xdr:from>
    <xdr:to>
      <xdr:col>10</xdr:col>
      <xdr:colOff>895985</xdr:colOff>
      <xdr:row>3</xdr:row>
      <xdr:rowOff>141605</xdr:rowOff>
    </xdr:to>
    <xdr:pic>
      <xdr:nvPicPr>
        <xdr:cNvPr id="2" name="Grafik 1" descr="sg_wappen_1c_13mm(600dpi).png"/>
        <xdr:cNvPicPr/>
      </xdr:nvPicPr>
      <xdr:blipFill>
        <a:blip xmlns:r="http://schemas.openxmlformats.org/officeDocument/2006/relationships" r:embed="rId1"/>
        <a:stretch>
          <a:fillRect/>
        </a:stretch>
      </xdr:blipFill>
      <xdr:spPr>
        <a:xfrm>
          <a:off x="10696575" y="38100"/>
          <a:ext cx="467360" cy="589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66675</xdr:colOff>
      <xdr:row>0</xdr:row>
      <xdr:rowOff>47625</xdr:rowOff>
    </xdr:from>
    <xdr:to>
      <xdr:col>11</xdr:col>
      <xdr:colOff>534035</xdr:colOff>
      <xdr:row>3</xdr:row>
      <xdr:rowOff>151130</xdr:rowOff>
    </xdr:to>
    <xdr:pic>
      <xdr:nvPicPr>
        <xdr:cNvPr id="2" name="Grafik 1" descr="sg_wappen_1c_13mm(600dpi).png"/>
        <xdr:cNvPicPr/>
      </xdr:nvPicPr>
      <xdr:blipFill>
        <a:blip xmlns:r="http://schemas.openxmlformats.org/officeDocument/2006/relationships" r:embed="rId1"/>
        <a:stretch>
          <a:fillRect/>
        </a:stretch>
      </xdr:blipFill>
      <xdr:spPr>
        <a:xfrm>
          <a:off x="12296775" y="47625"/>
          <a:ext cx="467360" cy="58928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60"/>
  <sheetViews>
    <sheetView showGridLines="0" tabSelected="1" workbookViewId="0">
      <selection activeCell="A63" sqref="A63"/>
    </sheetView>
  </sheetViews>
  <sheetFormatPr baseColWidth="10" defaultRowHeight="12.75" x14ac:dyDescent="0.2"/>
  <sheetData>
    <row r="1" spans="1:8" x14ac:dyDescent="0.2">
      <c r="A1" s="139" t="s">
        <v>245</v>
      </c>
    </row>
    <row r="2" spans="1:8" x14ac:dyDescent="0.2">
      <c r="A2" t="s">
        <v>246</v>
      </c>
    </row>
    <row r="5" spans="1:8" ht="26.25" x14ac:dyDescent="0.4">
      <c r="A5" s="164" t="s">
        <v>251</v>
      </c>
      <c r="G5" s="177" t="s">
        <v>263</v>
      </c>
      <c r="H5" s="177"/>
    </row>
    <row r="6" spans="1:8" ht="26.25" x14ac:dyDescent="0.4">
      <c r="A6" s="164" t="s">
        <v>252</v>
      </c>
    </row>
    <row r="8" spans="1:8" x14ac:dyDescent="0.2">
      <c r="A8" s="173" t="s">
        <v>253</v>
      </c>
      <c r="B8" s="176"/>
      <c r="C8" s="176"/>
      <c r="D8" s="176"/>
      <c r="E8" s="176"/>
      <c r="F8" s="176"/>
      <c r="G8" s="176"/>
      <c r="H8" s="176"/>
    </row>
    <row r="9" spans="1:8" x14ac:dyDescent="0.2">
      <c r="A9" s="176"/>
      <c r="B9" s="176"/>
      <c r="C9" s="176"/>
      <c r="D9" s="176"/>
      <c r="E9" s="176"/>
      <c r="F9" s="176"/>
      <c r="G9" s="176"/>
      <c r="H9" s="176"/>
    </row>
    <row r="10" spans="1:8" x14ac:dyDescent="0.2">
      <c r="A10" s="176"/>
      <c r="B10" s="176"/>
      <c r="C10" s="176"/>
      <c r="D10" s="176"/>
      <c r="E10" s="176"/>
      <c r="F10" s="176"/>
      <c r="G10" s="176"/>
      <c r="H10" s="176"/>
    </row>
    <row r="11" spans="1:8" x14ac:dyDescent="0.2">
      <c r="A11" s="176"/>
      <c r="B11" s="176"/>
      <c r="C11" s="176"/>
      <c r="D11" s="176"/>
      <c r="E11" s="176"/>
      <c r="F11" s="176"/>
      <c r="G11" s="176"/>
      <c r="H11" s="176"/>
    </row>
    <row r="12" spans="1:8" x14ac:dyDescent="0.2">
      <c r="A12" s="174"/>
      <c r="B12" s="174"/>
      <c r="C12" s="174"/>
      <c r="D12" s="174"/>
      <c r="E12" s="174"/>
      <c r="F12" s="174"/>
      <c r="G12" s="174"/>
      <c r="H12" s="174"/>
    </row>
    <row r="13" spans="1:8" x14ac:dyDescent="0.2">
      <c r="A13" s="174"/>
      <c r="B13" s="174"/>
      <c r="C13" s="174"/>
      <c r="D13" s="174"/>
      <c r="E13" s="174"/>
      <c r="F13" s="174"/>
      <c r="G13" s="174"/>
      <c r="H13" s="174"/>
    </row>
    <row r="14" spans="1:8" x14ac:dyDescent="0.2">
      <c r="A14" s="174"/>
      <c r="B14" s="174"/>
      <c r="C14" s="174"/>
      <c r="D14" s="174"/>
      <c r="E14" s="174"/>
      <c r="F14" s="174"/>
      <c r="G14" s="174"/>
      <c r="H14" s="174"/>
    </row>
    <row r="15" spans="1:8" x14ac:dyDescent="0.2">
      <c r="A15" s="174"/>
      <c r="B15" s="174"/>
      <c r="C15" s="174"/>
      <c r="D15" s="174"/>
      <c r="E15" s="174"/>
      <c r="F15" s="174"/>
      <c r="G15" s="174"/>
      <c r="H15" s="174"/>
    </row>
    <row r="16" spans="1:8" s="165" customFormat="1" x14ac:dyDescent="0.2">
      <c r="A16" s="174"/>
      <c r="B16" s="174"/>
      <c r="C16" s="174"/>
      <c r="D16" s="174"/>
      <c r="E16" s="174"/>
      <c r="F16" s="174"/>
      <c r="G16" s="174"/>
      <c r="H16" s="174"/>
    </row>
    <row r="17" spans="1:8" x14ac:dyDescent="0.2">
      <c r="A17" s="174"/>
      <c r="B17" s="174"/>
      <c r="C17" s="174"/>
      <c r="D17" s="174"/>
      <c r="E17" s="174"/>
      <c r="F17" s="174"/>
      <c r="G17" s="174"/>
      <c r="H17" s="174"/>
    </row>
    <row r="18" spans="1:8" x14ac:dyDescent="0.2">
      <c r="A18" s="174"/>
      <c r="B18" s="174"/>
      <c r="C18" s="174"/>
      <c r="D18" s="174"/>
      <c r="E18" s="174"/>
      <c r="F18" s="174"/>
      <c r="G18" s="174"/>
      <c r="H18" s="174"/>
    </row>
    <row r="19" spans="1:8" x14ac:dyDescent="0.2">
      <c r="A19" s="174"/>
      <c r="B19" s="174"/>
      <c r="C19" s="174"/>
      <c r="D19" s="174"/>
      <c r="E19" s="174"/>
      <c r="F19" s="174"/>
      <c r="G19" s="174"/>
      <c r="H19" s="174"/>
    </row>
    <row r="20" spans="1:8" x14ac:dyDescent="0.2">
      <c r="A20" s="174"/>
      <c r="B20" s="174"/>
      <c r="C20" s="174"/>
      <c r="D20" s="174"/>
      <c r="E20" s="174"/>
      <c r="F20" s="174"/>
      <c r="G20" s="174"/>
      <c r="H20" s="174"/>
    </row>
    <row r="21" spans="1:8" x14ac:dyDescent="0.2">
      <c r="A21" s="174"/>
      <c r="B21" s="174"/>
      <c r="C21" s="174"/>
      <c r="D21" s="174"/>
      <c r="E21" s="174"/>
      <c r="F21" s="174"/>
      <c r="G21" s="174"/>
      <c r="H21" s="174"/>
    </row>
    <row r="22" spans="1:8" x14ac:dyDescent="0.2">
      <c r="A22" s="174"/>
      <c r="B22" s="174"/>
      <c r="C22" s="174"/>
      <c r="D22" s="174"/>
      <c r="E22" s="174"/>
      <c r="F22" s="174"/>
      <c r="G22" s="174"/>
      <c r="H22" s="174"/>
    </row>
    <row r="23" spans="1:8" x14ac:dyDescent="0.2">
      <c r="A23" s="174"/>
      <c r="B23" s="174"/>
      <c r="C23" s="174"/>
      <c r="D23" s="174"/>
      <c r="E23" s="174"/>
      <c r="F23" s="174"/>
      <c r="G23" s="174"/>
      <c r="H23" s="174"/>
    </row>
    <row r="24" spans="1:8" x14ac:dyDescent="0.2">
      <c r="A24" s="174"/>
      <c r="B24" s="174"/>
      <c r="C24" s="174"/>
      <c r="D24" s="174"/>
      <c r="E24" s="174"/>
      <c r="F24" s="174"/>
      <c r="G24" s="174"/>
      <c r="H24" s="174"/>
    </row>
    <row r="25" spans="1:8" x14ac:dyDescent="0.2">
      <c r="A25" s="174"/>
      <c r="B25" s="174"/>
      <c r="C25" s="174"/>
      <c r="D25" s="174"/>
      <c r="E25" s="174"/>
      <c r="F25" s="174"/>
      <c r="G25" s="174"/>
      <c r="H25" s="174"/>
    </row>
    <row r="26" spans="1:8" x14ac:dyDescent="0.2">
      <c r="A26" s="174"/>
      <c r="B26" s="174"/>
      <c r="C26" s="174"/>
      <c r="D26" s="174"/>
      <c r="E26" s="174"/>
      <c r="F26" s="174"/>
      <c r="G26" s="174"/>
      <c r="H26" s="174"/>
    </row>
    <row r="27" spans="1:8" x14ac:dyDescent="0.2">
      <c r="A27" s="174"/>
      <c r="B27" s="174"/>
      <c r="C27" s="174"/>
      <c r="D27" s="174"/>
      <c r="E27" s="174"/>
      <c r="F27" s="174"/>
      <c r="G27" s="174"/>
      <c r="H27" s="174"/>
    </row>
    <row r="28" spans="1:8" x14ac:dyDescent="0.2">
      <c r="A28" s="174"/>
      <c r="B28" s="174"/>
      <c r="C28" s="174"/>
      <c r="D28" s="174"/>
      <c r="E28" s="174"/>
      <c r="F28" s="174"/>
      <c r="G28" s="174"/>
      <c r="H28" s="174"/>
    </row>
    <row r="29" spans="1:8" x14ac:dyDescent="0.2">
      <c r="A29" s="174"/>
      <c r="B29" s="174"/>
      <c r="C29" s="174"/>
      <c r="D29" s="174"/>
      <c r="E29" s="174"/>
      <c r="F29" s="174"/>
      <c r="G29" s="174"/>
      <c r="H29" s="174"/>
    </row>
    <row r="30" spans="1:8" x14ac:dyDescent="0.2">
      <c r="A30" s="174"/>
      <c r="B30" s="174"/>
      <c r="C30" s="174"/>
      <c r="D30" s="174"/>
      <c r="E30" s="174"/>
      <c r="F30" s="174"/>
      <c r="G30" s="174"/>
      <c r="H30" s="174"/>
    </row>
    <row r="31" spans="1:8" x14ac:dyDescent="0.2">
      <c r="A31" s="174"/>
      <c r="B31" s="174"/>
      <c r="C31" s="174"/>
      <c r="D31" s="174"/>
      <c r="E31" s="174"/>
      <c r="F31" s="174"/>
      <c r="G31" s="174"/>
      <c r="H31" s="174"/>
    </row>
    <row r="32" spans="1:8" x14ac:dyDescent="0.2">
      <c r="A32" s="174"/>
      <c r="B32" s="174"/>
      <c r="C32" s="174"/>
      <c r="D32" s="174"/>
      <c r="E32" s="174"/>
      <c r="F32" s="174"/>
      <c r="G32" s="174"/>
      <c r="H32" s="174"/>
    </row>
    <row r="33" spans="1:8" x14ac:dyDescent="0.2">
      <c r="A33" s="174"/>
      <c r="B33" s="174"/>
      <c r="C33" s="174"/>
      <c r="D33" s="174"/>
      <c r="E33" s="174"/>
      <c r="F33" s="174"/>
      <c r="G33" s="174"/>
      <c r="H33" s="174"/>
    </row>
    <row r="34" spans="1:8" x14ac:dyDescent="0.2">
      <c r="A34" s="174"/>
      <c r="B34" s="174"/>
      <c r="C34" s="174"/>
      <c r="D34" s="174"/>
      <c r="E34" s="174"/>
      <c r="F34" s="174"/>
      <c r="G34" s="174"/>
      <c r="H34" s="174"/>
    </row>
    <row r="35" spans="1:8" x14ac:dyDescent="0.2">
      <c r="A35" s="174"/>
      <c r="B35" s="174"/>
      <c r="C35" s="174"/>
      <c r="D35" s="174"/>
      <c r="E35" s="174"/>
      <c r="F35" s="174"/>
      <c r="G35" s="174"/>
      <c r="H35" s="174"/>
    </row>
    <row r="36" spans="1:8" x14ac:dyDescent="0.2">
      <c r="A36" s="174"/>
      <c r="B36" s="174"/>
      <c r="C36" s="174"/>
      <c r="D36" s="174"/>
      <c r="E36" s="174"/>
      <c r="F36" s="174"/>
      <c r="G36" s="174"/>
      <c r="H36" s="174"/>
    </row>
    <row r="37" spans="1:8" x14ac:dyDescent="0.2">
      <c r="A37" s="174"/>
      <c r="B37" s="174"/>
      <c r="C37" s="174"/>
      <c r="D37" s="174"/>
      <c r="E37" s="174"/>
      <c r="F37" s="174"/>
      <c r="G37" s="174"/>
      <c r="H37" s="174"/>
    </row>
    <row r="38" spans="1:8" x14ac:dyDescent="0.2">
      <c r="A38" s="174"/>
      <c r="B38" s="174"/>
      <c r="C38" s="174"/>
      <c r="D38" s="174"/>
      <c r="E38" s="174"/>
      <c r="F38" s="174"/>
      <c r="G38" s="174"/>
      <c r="H38" s="174"/>
    </row>
    <row r="39" spans="1:8" x14ac:dyDescent="0.2">
      <c r="A39" s="174"/>
      <c r="B39" s="174"/>
      <c r="C39" s="174"/>
      <c r="D39" s="174"/>
      <c r="E39" s="174"/>
      <c r="F39" s="174"/>
      <c r="G39" s="174"/>
      <c r="H39" s="174"/>
    </row>
    <row r="40" spans="1:8" x14ac:dyDescent="0.2">
      <c r="A40" s="174"/>
      <c r="B40" s="174"/>
      <c r="C40" s="174"/>
      <c r="D40" s="174"/>
      <c r="E40" s="174"/>
      <c r="F40" s="174"/>
      <c r="G40" s="174"/>
      <c r="H40" s="174"/>
    </row>
    <row r="41" spans="1:8" x14ac:dyDescent="0.2">
      <c r="A41" s="174"/>
      <c r="B41" s="174"/>
      <c r="C41" s="174"/>
      <c r="D41" s="174"/>
      <c r="E41" s="174"/>
      <c r="F41" s="174"/>
      <c r="G41" s="174"/>
      <c r="H41" s="174"/>
    </row>
    <row r="42" spans="1:8" x14ac:dyDescent="0.2">
      <c r="A42" s="174"/>
      <c r="B42" s="174"/>
      <c r="C42" s="174"/>
      <c r="D42" s="174"/>
      <c r="E42" s="174"/>
      <c r="F42" s="174"/>
      <c r="G42" s="174"/>
      <c r="H42" s="174"/>
    </row>
    <row r="43" spans="1:8" x14ac:dyDescent="0.2">
      <c r="A43" s="174"/>
      <c r="B43" s="174"/>
      <c r="C43" s="174"/>
      <c r="D43" s="174"/>
      <c r="E43" s="174"/>
      <c r="F43" s="174"/>
      <c r="G43" s="174"/>
      <c r="H43" s="174"/>
    </row>
    <row r="44" spans="1:8" x14ac:dyDescent="0.2">
      <c r="A44" s="174"/>
      <c r="B44" s="174"/>
      <c r="C44" s="174"/>
      <c r="D44" s="174"/>
      <c r="E44" s="174"/>
      <c r="F44" s="174"/>
      <c r="G44" s="174"/>
      <c r="H44" s="174"/>
    </row>
    <row r="45" spans="1:8" x14ac:dyDescent="0.2">
      <c r="A45" s="174"/>
      <c r="B45" s="174"/>
      <c r="C45" s="174"/>
      <c r="D45" s="174"/>
      <c r="E45" s="174"/>
      <c r="F45" s="174"/>
      <c r="G45" s="174"/>
      <c r="H45" s="174"/>
    </row>
    <row r="46" spans="1:8" x14ac:dyDescent="0.2">
      <c r="A46" s="174"/>
      <c r="B46" s="174"/>
      <c r="C46" s="174"/>
      <c r="D46" s="174"/>
      <c r="E46" s="174"/>
      <c r="F46" s="174"/>
      <c r="G46" s="174"/>
      <c r="H46" s="174"/>
    </row>
    <row r="47" spans="1:8" x14ac:dyDescent="0.2">
      <c r="A47" s="176"/>
      <c r="B47" s="176"/>
      <c r="C47" s="176"/>
      <c r="D47" s="176"/>
      <c r="E47" s="176"/>
      <c r="F47" s="176"/>
      <c r="G47" s="176"/>
      <c r="H47" s="176"/>
    </row>
    <row r="48" spans="1:8" ht="15.75" x14ac:dyDescent="0.25">
      <c r="A48" s="166" t="s">
        <v>254</v>
      </c>
      <c r="B48" s="166"/>
      <c r="C48" s="166"/>
      <c r="D48" s="166"/>
      <c r="E48" s="166"/>
      <c r="F48" s="166"/>
      <c r="G48" s="166"/>
      <c r="H48" s="167"/>
    </row>
    <row r="49" spans="1:8" x14ac:dyDescent="0.2">
      <c r="A49" s="175" t="s">
        <v>255</v>
      </c>
      <c r="B49" s="172"/>
      <c r="C49" s="172"/>
      <c r="D49" s="172"/>
      <c r="E49" s="172"/>
      <c r="F49" s="172"/>
      <c r="G49" s="172"/>
      <c r="H49" s="173"/>
    </row>
    <row r="50" spans="1:8" x14ac:dyDescent="0.2">
      <c r="A50" s="173"/>
      <c r="B50" s="173"/>
      <c r="C50" s="173"/>
      <c r="D50" s="173"/>
      <c r="E50" s="173"/>
      <c r="F50" s="173"/>
      <c r="G50" s="173"/>
      <c r="H50" s="173"/>
    </row>
    <row r="51" spans="1:8" x14ac:dyDescent="0.2">
      <c r="A51" s="173"/>
      <c r="B51" s="173"/>
      <c r="C51" s="173"/>
      <c r="D51" s="173"/>
      <c r="E51" s="173"/>
      <c r="F51" s="173"/>
      <c r="G51" s="173"/>
      <c r="H51" s="173"/>
    </row>
    <row r="52" spans="1:8" x14ac:dyDescent="0.2">
      <c r="A52" s="173"/>
      <c r="B52" s="173"/>
      <c r="C52" s="173"/>
      <c r="D52" s="173"/>
      <c r="E52" s="173"/>
      <c r="F52" s="173"/>
      <c r="G52" s="173"/>
      <c r="H52" s="173"/>
    </row>
    <row r="53" spans="1:8" x14ac:dyDescent="0.2">
      <c r="A53" s="173"/>
      <c r="B53" s="173"/>
      <c r="C53" s="173"/>
      <c r="D53" s="173"/>
      <c r="E53" s="173"/>
      <c r="F53" s="173"/>
      <c r="G53" s="173"/>
      <c r="H53" s="173"/>
    </row>
    <row r="54" spans="1:8" x14ac:dyDescent="0.2">
      <c r="A54" s="173"/>
      <c r="B54" s="173"/>
      <c r="C54" s="173"/>
      <c r="D54" s="173"/>
      <c r="E54" s="173"/>
      <c r="F54" s="173"/>
      <c r="G54" s="173"/>
      <c r="H54" s="173"/>
    </row>
    <row r="55" spans="1:8" x14ac:dyDescent="0.2">
      <c r="A55" s="176"/>
      <c r="B55" s="176"/>
      <c r="C55" s="176"/>
      <c r="D55" s="176"/>
      <c r="E55" s="176"/>
      <c r="F55" s="176"/>
      <c r="G55" s="176"/>
      <c r="H55" s="176"/>
    </row>
    <row r="56" spans="1:8" x14ac:dyDescent="0.2">
      <c r="A56" s="176"/>
      <c r="B56" s="176"/>
      <c r="C56" s="176"/>
      <c r="D56" s="176"/>
      <c r="E56" s="176"/>
      <c r="F56" s="176"/>
      <c r="G56" s="176"/>
      <c r="H56" s="176"/>
    </row>
    <row r="57" spans="1:8" x14ac:dyDescent="0.2">
      <c r="A57" s="172" t="s">
        <v>256</v>
      </c>
      <c r="B57" s="172"/>
      <c r="C57" s="172"/>
      <c r="D57" s="172"/>
      <c r="E57" s="172"/>
      <c r="F57" s="172"/>
      <c r="G57" s="172"/>
      <c r="H57" s="173"/>
    </row>
    <row r="58" spans="1:8" x14ac:dyDescent="0.2">
      <c r="A58" s="172"/>
      <c r="B58" s="172"/>
      <c r="C58" s="172"/>
      <c r="D58" s="172"/>
      <c r="E58" s="172"/>
      <c r="F58" s="172"/>
      <c r="G58" s="172"/>
      <c r="H58" s="173"/>
    </row>
    <row r="59" spans="1:8" x14ac:dyDescent="0.2">
      <c r="A59" s="172"/>
      <c r="B59" s="172"/>
      <c r="C59" s="172"/>
      <c r="D59" s="172"/>
      <c r="E59" s="172"/>
      <c r="F59" s="172"/>
      <c r="G59" s="172"/>
      <c r="H59" s="173"/>
    </row>
    <row r="60" spans="1:8" x14ac:dyDescent="0.2">
      <c r="A60" s="174"/>
      <c r="B60" s="174"/>
      <c r="C60" s="174"/>
      <c r="D60" s="174"/>
      <c r="E60" s="174"/>
      <c r="F60" s="174"/>
      <c r="G60" s="174"/>
      <c r="H60" s="174"/>
    </row>
  </sheetData>
  <sheetProtection sheet="1" selectLockedCells="1"/>
  <customSheetViews>
    <customSheetView guid="{9D399F31-A492-4634-9491-16051407BF4C}" showGridLines="0">
      <selection activeCell="A66" sqref="A66"/>
      <pageMargins left="0.51181102362204722" right="0.51181102362204722" top="0.39370078740157483" bottom="0.39370078740157483" header="0.31496062992125984" footer="0.31496062992125984"/>
      <pageSetup paperSize="9" orientation="portrait" r:id="rId1"/>
      <headerFooter>
        <oddFooter>&amp;C&amp;P von &amp;N&amp;R&amp;D</oddFooter>
      </headerFooter>
    </customSheetView>
  </customSheetViews>
  <mergeCells count="5">
    <mergeCell ref="A57:H60"/>
    <mergeCell ref="A49:H56"/>
    <mergeCell ref="G5:H5"/>
    <mergeCell ref="A47:H47"/>
    <mergeCell ref="A8:H46"/>
  </mergeCells>
  <pageMargins left="0.51181102362204722" right="0.51181102362204722" top="0.39370078740157483" bottom="0.39370078740157483" header="0.31496062992125984" footer="0.31496062992125984"/>
  <pageSetup paperSize="9" orientation="portrait" r:id="rId2"/>
  <headerFooter>
    <oddFooter>&amp;C&amp;P von &amp;N&amp;R&amp;D</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80"/>
  <sheetViews>
    <sheetView showGridLines="0" workbookViewId="0">
      <pane xSplit="2" ySplit="9" topLeftCell="C10" activePane="bottomRight" state="frozen"/>
      <selection pane="topRight" activeCell="C1" sqref="C1"/>
      <selection pane="bottomLeft" activeCell="A6" sqref="A6"/>
      <selection pane="bottomRight" activeCell="C7" sqref="C7:E7"/>
    </sheetView>
  </sheetViews>
  <sheetFormatPr baseColWidth="10" defaultRowHeight="12.75" x14ac:dyDescent="0.2"/>
  <cols>
    <col min="1" max="1" width="4.140625" style="100" customWidth="1"/>
    <col min="2" max="2" width="34.42578125" style="100" customWidth="1"/>
    <col min="3" max="4" width="14.42578125" style="100" customWidth="1"/>
    <col min="5" max="11" width="14.42578125" style="101" customWidth="1"/>
    <col min="12" max="16384" width="11.42578125" style="101"/>
  </cols>
  <sheetData>
    <row r="1" spans="1:11" x14ac:dyDescent="0.2">
      <c r="A1" s="139" t="s">
        <v>245</v>
      </c>
    </row>
    <row r="2" spans="1:11" x14ac:dyDescent="0.2">
      <c r="A2" t="s">
        <v>246</v>
      </c>
    </row>
    <row r="5" spans="1:11" ht="26.25" x14ac:dyDescent="0.4">
      <c r="A5" s="99" t="s">
        <v>211</v>
      </c>
      <c r="J5" s="180" t="s">
        <v>263</v>
      </c>
      <c r="K5" s="181"/>
    </row>
    <row r="7" spans="1:11" ht="18" x14ac:dyDescent="0.25">
      <c r="A7" s="102" t="s">
        <v>197</v>
      </c>
      <c r="C7" s="178" t="s">
        <v>199</v>
      </c>
      <c r="D7" s="179"/>
      <c r="E7" s="179"/>
      <c r="J7" s="136" t="s">
        <v>105</v>
      </c>
      <c r="K7" s="140"/>
    </row>
    <row r="8" spans="1:11" ht="18" x14ac:dyDescent="0.25">
      <c r="A8" s="102"/>
      <c r="B8" s="101"/>
      <c r="C8" s="101"/>
    </row>
    <row r="9" spans="1:11" s="104" customFormat="1" x14ac:dyDescent="0.2">
      <c r="A9" s="103"/>
      <c r="B9" s="103"/>
      <c r="C9" s="103">
        <v>2021</v>
      </c>
      <c r="D9" s="103">
        <v>2022</v>
      </c>
      <c r="E9" s="103">
        <v>2023</v>
      </c>
      <c r="F9" s="103">
        <v>2024</v>
      </c>
      <c r="G9" s="103">
        <v>2025</v>
      </c>
      <c r="H9" s="103">
        <v>2026</v>
      </c>
      <c r="I9" s="103">
        <v>2027</v>
      </c>
      <c r="J9" s="103">
        <v>2028</v>
      </c>
      <c r="K9" s="103">
        <v>2029</v>
      </c>
    </row>
    <row r="11" spans="1:11" s="108" customFormat="1" ht="15.75" x14ac:dyDescent="0.25">
      <c r="A11" s="105" t="s">
        <v>97</v>
      </c>
      <c r="B11" s="106" t="s">
        <v>198</v>
      </c>
      <c r="C11" s="141"/>
      <c r="D11" s="141"/>
      <c r="E11" s="142"/>
      <c r="F11" s="142"/>
      <c r="G11" s="142"/>
      <c r="H11" s="142"/>
      <c r="I11" s="142"/>
      <c r="J11" s="142"/>
      <c r="K11" s="142"/>
    </row>
    <row r="12" spans="1:11" s="108" customFormat="1" ht="15.75" x14ac:dyDescent="0.25">
      <c r="A12" s="109"/>
      <c r="B12" s="110"/>
      <c r="C12" s="110"/>
      <c r="D12" s="110"/>
    </row>
    <row r="13" spans="1:11" x14ac:dyDescent="0.2">
      <c r="B13" s="111" t="s">
        <v>200</v>
      </c>
      <c r="C13" s="112" t="str">
        <f>IFERROR(HLOOKUP(C$7,'Ressourcenausgleich Basis'!$C$4:$CB$147,131,FALSE),"")</f>
        <v/>
      </c>
      <c r="D13" s="113" t="str">
        <f>IFERROR(HLOOKUP(C$7,'Ressourcenausgleich Basis'!$C$4:$CB$147,117,FALSE),"")</f>
        <v/>
      </c>
      <c r="E13" s="126"/>
      <c r="F13" s="126"/>
      <c r="G13" s="126"/>
      <c r="H13" s="126"/>
      <c r="I13" s="126"/>
      <c r="J13" s="126"/>
      <c r="K13" s="112"/>
    </row>
    <row r="14" spans="1:11" s="108" customFormat="1" ht="15.75" x14ac:dyDescent="0.25">
      <c r="A14" s="109"/>
      <c r="B14" s="110"/>
      <c r="C14" s="110"/>
      <c r="D14" s="110"/>
    </row>
    <row r="15" spans="1:11" x14ac:dyDescent="0.2">
      <c r="B15" s="111" t="s">
        <v>88</v>
      </c>
      <c r="C15" s="114" t="str">
        <f>IFERROR(HLOOKUP(C$7,'Ressourcenausgleich Basis'!$C$4:$CB$147,57,FALSE),"")</f>
        <v/>
      </c>
      <c r="D15" s="151" t="str">
        <f>IFERROR(HLOOKUP(C$7,'Ressourcenausgleich Basis'!$C$4:$CB$147,6,FALSE),"")</f>
        <v/>
      </c>
      <c r="E15" s="127"/>
      <c r="F15" s="127"/>
      <c r="G15" s="127"/>
      <c r="H15" s="127"/>
      <c r="I15" s="127"/>
      <c r="J15" s="127"/>
      <c r="K15" s="115"/>
    </row>
    <row r="16" spans="1:11" x14ac:dyDescent="0.2">
      <c r="B16" s="111" t="s">
        <v>212</v>
      </c>
      <c r="C16" s="116" t="str">
        <f>IFERROR(HLOOKUP(C$7,'Ressourcenausgleich Basis'!$C$4:$CB$147,79,FALSE),"")</f>
        <v/>
      </c>
      <c r="D16" s="152" t="str">
        <f>IFERROR(HLOOKUP(C$7,'Ressourcenausgleich Basis'!$C$4:$CB$147,28,FALSE),"")</f>
        <v/>
      </c>
      <c r="E16" s="128"/>
      <c r="F16" s="128"/>
      <c r="G16" s="128"/>
      <c r="H16" s="128"/>
      <c r="I16" s="128"/>
      <c r="J16" s="128"/>
      <c r="K16" s="117"/>
    </row>
    <row r="17" spans="1:12" s="104" customFormat="1" x14ac:dyDescent="0.2">
      <c r="A17" s="118"/>
      <c r="B17" s="119"/>
      <c r="C17" s="119"/>
    </row>
    <row r="18" spans="1:12" x14ac:dyDescent="0.2">
      <c r="B18" s="120" t="s">
        <v>202</v>
      </c>
      <c r="C18" s="125" t="str">
        <f>IFERROR(HLOOKUP(C$7,'Ressourcenausgleich Basis'!$C$4:$CB$147,61,FALSE),"")</f>
        <v/>
      </c>
      <c r="D18" s="129" t="str">
        <f>IFERROR(HLOOKUP(C$7,'Ressourcenausgleich Basis'!$C$4:$CB$147,10,FALSE),"")</f>
        <v/>
      </c>
      <c r="E18" s="126"/>
      <c r="F18" s="126"/>
      <c r="G18" s="126"/>
      <c r="H18" s="126"/>
      <c r="I18" s="126"/>
      <c r="J18" s="126"/>
      <c r="K18" s="122"/>
    </row>
    <row r="19" spans="1:12" hidden="1" x14ac:dyDescent="0.2">
      <c r="A19" s="101"/>
      <c r="B19" s="123" t="s">
        <v>89</v>
      </c>
      <c r="C19" s="130" t="e">
        <f>HLOOKUP(C$7,'Ressourcenausgleich Basis'!$C$4:$CB$147,65,FALSE)</f>
        <v>#N/A</v>
      </c>
      <c r="D19" s="130" t="e">
        <f>HLOOKUP(C$7,'Ressourcenausgleich Basis'!$C$4:$CB$147,14,FALSE)</f>
        <v>#N/A</v>
      </c>
      <c r="E19" s="130">
        <f>E18*'Grundlagedaten FIPLA'!E14</f>
        <v>0</v>
      </c>
      <c r="F19" s="130">
        <f>F18*'Grundlagedaten FIPLA'!F14</f>
        <v>0</v>
      </c>
      <c r="G19" s="130">
        <f>G18*'Grundlagedaten FIPLA'!G14</f>
        <v>0</v>
      </c>
      <c r="H19" s="130">
        <f>H18*'Grundlagedaten FIPLA'!H14</f>
        <v>0</v>
      </c>
      <c r="I19" s="130">
        <f>I18*'Grundlagedaten FIPLA'!I14</f>
        <v>0</v>
      </c>
      <c r="J19" s="130">
        <f>J18*'Grundlagedaten FIPLA'!J14</f>
        <v>0</v>
      </c>
    </row>
    <row r="20" spans="1:12" s="104" customFormat="1" x14ac:dyDescent="0.2">
      <c r="A20" s="103"/>
      <c r="B20" s="118" t="s">
        <v>203</v>
      </c>
      <c r="C20" s="125" t="str">
        <f>IFERROR(HLOOKUP(C$7,'Ressourcenausgleich Basis'!$C$4:$CB$147,70,FALSE),"")</f>
        <v/>
      </c>
      <c r="D20" s="125" t="str">
        <f>IFERROR(HLOOKUP(C$7,'Ressourcenausgleich Basis'!$C$4:$CB$147,19,FALSE),"")</f>
        <v/>
      </c>
      <c r="E20" s="131"/>
      <c r="F20" s="131"/>
      <c r="G20" s="131"/>
      <c r="H20" s="131"/>
      <c r="I20" s="131"/>
      <c r="J20" s="131"/>
      <c r="K20" s="121"/>
    </row>
    <row r="21" spans="1:12" x14ac:dyDescent="0.2">
      <c r="B21" s="118" t="s">
        <v>204</v>
      </c>
      <c r="C21" s="125" t="str">
        <f>IFERROR(HLOOKUP(C$7,'Ressourcenausgleich Basis'!$C$4:$CB$147,76,FALSE),"")</f>
        <v/>
      </c>
      <c r="D21" s="125" t="str">
        <f>IFERROR(HLOOKUP(C$7,'Ressourcenausgleich Basis'!$C$4:$CB$147,25,FALSE),"")</f>
        <v/>
      </c>
      <c r="E21" s="126"/>
      <c r="F21" s="126"/>
      <c r="G21" s="126"/>
      <c r="H21" s="126"/>
      <c r="I21" s="126"/>
      <c r="J21" s="126"/>
      <c r="K21" s="122"/>
    </row>
    <row r="22" spans="1:12" x14ac:dyDescent="0.2">
      <c r="B22" s="118" t="s">
        <v>205</v>
      </c>
      <c r="C22" s="125" t="str">
        <f>IFERROR(HLOOKUP(C$7,'Ressourcenausgleich Basis'!$C$4:$CB$147,83,FALSE),"")</f>
        <v/>
      </c>
      <c r="D22" s="125" t="str">
        <f>IFERROR(HLOOKUP(C$7,'Ressourcenausgleich Basis'!$C$4:$CB$147,32,FALSE),"")</f>
        <v/>
      </c>
      <c r="E22" s="126"/>
      <c r="F22" s="126"/>
      <c r="G22" s="126"/>
      <c r="H22" s="126"/>
      <c r="I22" s="126"/>
      <c r="J22" s="126"/>
      <c r="K22" s="122"/>
    </row>
    <row r="23" spans="1:12" hidden="1" x14ac:dyDescent="0.2">
      <c r="B23" s="123" t="s">
        <v>92</v>
      </c>
      <c r="C23" s="130" t="e">
        <f>HLOOKUP(C$7,'Ressourcenausgleich Basis'!$C$4:$CB$147,85,FALSE)</f>
        <v>#N/A</v>
      </c>
      <c r="D23" s="130" t="e">
        <f>HLOOKUP(C$7,'Ressourcenausgleich Basis'!$C$4:$CB$147,34,FALSE)</f>
        <v>#N/A</v>
      </c>
      <c r="E23" s="130" t="e">
        <f>E22/E16</f>
        <v>#DIV/0!</v>
      </c>
      <c r="F23" s="130" t="e">
        <f t="shared" ref="F23:J23" si="0">F22/F16</f>
        <v>#DIV/0!</v>
      </c>
      <c r="G23" s="130" t="e">
        <f t="shared" si="0"/>
        <v>#DIV/0!</v>
      </c>
      <c r="H23" s="130" t="e">
        <f t="shared" si="0"/>
        <v>#DIV/0!</v>
      </c>
      <c r="I23" s="130" t="e">
        <f t="shared" si="0"/>
        <v>#DIV/0!</v>
      </c>
      <c r="J23" s="130" t="e">
        <f t="shared" si="0"/>
        <v>#DIV/0!</v>
      </c>
      <c r="K23" s="124"/>
      <c r="L23" s="130"/>
    </row>
    <row r="24" spans="1:12" hidden="1" x14ac:dyDescent="0.2">
      <c r="B24" s="123" t="s">
        <v>89</v>
      </c>
      <c r="C24" s="130" t="e">
        <f>HLOOKUP(C$7,'Ressourcenausgleich Basis'!$C$4:$CB$147,87,FALSE)</f>
        <v>#N/A</v>
      </c>
      <c r="D24" s="130" t="e">
        <f>HLOOKUP(C$7,'Ressourcenausgleich Basis'!$C$4:$CB$147,36,FALSE)</f>
        <v>#N/A</v>
      </c>
      <c r="E24" s="130" t="e">
        <f>E23*'Grundlagedaten FIPLA'!E15</f>
        <v>#DIV/0!</v>
      </c>
      <c r="F24" s="130" t="e">
        <f>F23*'Grundlagedaten FIPLA'!F15</f>
        <v>#DIV/0!</v>
      </c>
      <c r="G24" s="130" t="e">
        <f>G23*'Grundlagedaten FIPLA'!G15</f>
        <v>#DIV/0!</v>
      </c>
      <c r="H24" s="130" t="e">
        <f>H23*'Grundlagedaten FIPLA'!H15</f>
        <v>#DIV/0!</v>
      </c>
      <c r="I24" s="130" t="e">
        <f>I23*'Grundlagedaten FIPLA'!I15</f>
        <v>#DIV/0!</v>
      </c>
      <c r="J24" s="130" t="e">
        <f>J23*'Grundlagedaten FIPLA'!J15</f>
        <v>#DIV/0!</v>
      </c>
      <c r="K24" s="124"/>
    </row>
    <row r="25" spans="1:12" x14ac:dyDescent="0.2">
      <c r="B25" s="118" t="s">
        <v>206</v>
      </c>
      <c r="C25" s="125" t="str">
        <f>IFERROR(HLOOKUP(C$7,'Ressourcenausgleich Basis'!$C$4:$CB$147,92,FALSE),"")</f>
        <v/>
      </c>
      <c r="D25" s="125" t="str">
        <f>IFERROR(HLOOKUP(C$7,'Ressourcenausgleich Basis'!$C$4:$CB$147,41,FALSE),"")</f>
        <v/>
      </c>
      <c r="E25" s="126"/>
      <c r="F25" s="126"/>
      <c r="G25" s="126"/>
      <c r="H25" s="126"/>
      <c r="I25" s="126"/>
      <c r="J25" s="126"/>
      <c r="K25" s="122"/>
    </row>
    <row r="26" spans="1:12" x14ac:dyDescent="0.2">
      <c r="B26" s="118" t="s">
        <v>207</v>
      </c>
      <c r="C26" s="125" t="str">
        <f>IFERROR(HLOOKUP(C$7,'Ressourcenausgleich Basis'!$C$4:$CB$147,97,FALSE),"")</f>
        <v/>
      </c>
      <c r="D26" s="125" t="str">
        <f>IFERROR(HLOOKUP(C$7,'Ressourcenausgleich Basis'!$C$4:$CB$147,46,FALSE),"")</f>
        <v/>
      </c>
      <c r="E26" s="126"/>
      <c r="F26" s="126"/>
      <c r="G26" s="126"/>
      <c r="H26" s="126"/>
      <c r="I26" s="126"/>
      <c r="J26" s="126"/>
      <c r="K26" s="122"/>
    </row>
    <row r="27" spans="1:12" x14ac:dyDescent="0.2">
      <c r="B27" s="118" t="s">
        <v>208</v>
      </c>
      <c r="C27" s="125" t="str">
        <f>IFERROR(HLOOKUP(C$7,'Ressourcenausgleich Basis'!$C$4:$CB$147,102,FALSE),"")</f>
        <v/>
      </c>
      <c r="D27" s="125" t="str">
        <f>IFERROR(HLOOKUP(C$7,'Ressourcenausgleich Basis'!$C$4:$CB$147,51,FALSE),"")</f>
        <v/>
      </c>
      <c r="E27" s="126"/>
      <c r="F27" s="126"/>
      <c r="G27" s="126"/>
      <c r="H27" s="126"/>
      <c r="I27" s="126"/>
      <c r="J27" s="126"/>
      <c r="K27" s="122"/>
    </row>
    <row r="28" spans="1:12" x14ac:dyDescent="0.2">
      <c r="B28" s="118"/>
      <c r="C28" s="118"/>
      <c r="D28" s="121"/>
    </row>
    <row r="29" spans="1:12" hidden="1" x14ac:dyDescent="0.2">
      <c r="B29" s="118" t="s">
        <v>104</v>
      </c>
      <c r="C29" s="125" t="e">
        <f>HLOOKUP(C$7,'Ressourcenausgleich Basis'!$C$4:$CB$147,133,FALSE)</f>
        <v>#N/A</v>
      </c>
      <c r="D29" s="113" t="e">
        <f>HLOOKUP(C$7,'Ressourcenausgleich Basis'!$C$4:$CB$147,119,FALSE)</f>
        <v>#N/A</v>
      </c>
      <c r="E29" s="112" t="e">
        <f>(E19+E20+E21+E24+E25+E26+E27)/E13</f>
        <v>#DIV/0!</v>
      </c>
      <c r="F29" s="112" t="e">
        <f t="shared" ref="F29:J29" si="1">(F19+F20+F21+F24+F25+F26+F27)/F13</f>
        <v>#DIV/0!</v>
      </c>
      <c r="G29" s="112" t="e">
        <f t="shared" si="1"/>
        <v>#DIV/0!</v>
      </c>
      <c r="H29" s="112" t="e">
        <f t="shared" si="1"/>
        <v>#DIV/0!</v>
      </c>
      <c r="I29" s="112" t="e">
        <f t="shared" si="1"/>
        <v>#DIV/0!</v>
      </c>
      <c r="J29" s="112" t="e">
        <f t="shared" si="1"/>
        <v>#DIV/0!</v>
      </c>
      <c r="K29" s="112"/>
    </row>
    <row r="30" spans="1:12" hidden="1" x14ac:dyDescent="0.2">
      <c r="B30" s="118" t="s">
        <v>219</v>
      </c>
      <c r="C30" s="118"/>
      <c r="D30" s="113" t="e">
        <f>HLOOKUP(C$7,'Ressourcenausgleich Basis'!$C$4:$CB$147,136,FALSE)</f>
        <v>#N/A</v>
      </c>
      <c r="E30" s="112" t="e">
        <f>AVERAGE(D29:E29)</f>
        <v>#N/A</v>
      </c>
      <c r="F30" s="112" t="e">
        <f t="shared" ref="F30:I30" si="2">AVERAGE(E29:F29)</f>
        <v>#DIV/0!</v>
      </c>
      <c r="G30" s="112" t="e">
        <f t="shared" si="2"/>
        <v>#DIV/0!</v>
      </c>
      <c r="H30" s="112" t="e">
        <f t="shared" si="2"/>
        <v>#DIV/0!</v>
      </c>
      <c r="I30" s="112" t="e">
        <f t="shared" si="2"/>
        <v>#DIV/0!</v>
      </c>
      <c r="J30" s="112" t="e">
        <f>AVERAGE(I29:J29)</f>
        <v>#DIV/0!</v>
      </c>
      <c r="K30" s="112"/>
    </row>
    <row r="31" spans="1:12" hidden="1" x14ac:dyDescent="0.2">
      <c r="B31" s="118" t="s">
        <v>231</v>
      </c>
      <c r="C31" s="118"/>
      <c r="D31" s="134" t="e">
        <f>(D30*100%)/'Grundlagedaten FIPLA'!D28</f>
        <v>#N/A</v>
      </c>
      <c r="E31" s="134" t="e">
        <f>(E30*100%)/'Grundlagedaten FIPLA'!E28</f>
        <v>#N/A</v>
      </c>
      <c r="F31" s="134" t="e">
        <f>(F30*100%)/'Grundlagedaten FIPLA'!F28</f>
        <v>#DIV/0!</v>
      </c>
      <c r="G31" s="134" t="e">
        <f>(G30*100%)/'Grundlagedaten FIPLA'!G28</f>
        <v>#DIV/0!</v>
      </c>
      <c r="H31" s="134" t="e">
        <f>(H30*100%)/'Grundlagedaten FIPLA'!H28</f>
        <v>#DIV/0!</v>
      </c>
      <c r="I31" s="134" t="e">
        <f>(I30*100%)/'Grundlagedaten FIPLA'!I28</f>
        <v>#DIV/0!</v>
      </c>
      <c r="J31" s="134" t="e">
        <f>(J30*100%)/'Grundlagedaten FIPLA'!J28</f>
        <v>#DIV/0!</v>
      </c>
      <c r="K31" s="112"/>
    </row>
    <row r="32" spans="1:12" hidden="1" x14ac:dyDescent="0.2">
      <c r="B32" s="118" t="s">
        <v>142</v>
      </c>
      <c r="C32" s="118"/>
      <c r="D32" s="134" t="e">
        <f>IF(D31&lt;100%,0%,IF(D31&gt;120%,100%,(-100%+D31)/20*100))</f>
        <v>#N/A</v>
      </c>
      <c r="E32" s="134" t="e">
        <f t="shared" ref="E32:J32" si="3">IF(E31&lt;100%,0%,IF(E31&gt;120%,100%,(-100%+E31)/20*100))</f>
        <v>#N/A</v>
      </c>
      <c r="F32" s="134" t="e">
        <f t="shared" si="3"/>
        <v>#DIV/0!</v>
      </c>
      <c r="G32" s="134" t="e">
        <f t="shared" si="3"/>
        <v>#DIV/0!</v>
      </c>
      <c r="H32" s="134" t="e">
        <f t="shared" si="3"/>
        <v>#DIV/0!</v>
      </c>
      <c r="I32" s="134" t="e">
        <f t="shared" si="3"/>
        <v>#DIV/0!</v>
      </c>
      <c r="J32" s="134" t="e">
        <f t="shared" si="3"/>
        <v>#DIV/0!</v>
      </c>
      <c r="K32" s="112"/>
    </row>
    <row r="33" spans="1:11" x14ac:dyDescent="0.2">
      <c r="A33" s="101"/>
      <c r="B33" s="143" t="s">
        <v>103</v>
      </c>
      <c r="C33" s="144"/>
      <c r="D33" s="145"/>
      <c r="E33" s="146"/>
      <c r="F33" s="147">
        <f>ROUND(IFERROR(IF(D30&lt;'Grundlagedaten FIPLA'!D28*'Grundlagedaten FIPLA'!F30,('Grundlagedaten FIPLA'!D28*'Grundlagedaten FIPLA'!F30-D30)*C13,0),0),-2)</f>
        <v>0</v>
      </c>
      <c r="G33" s="147">
        <f>ROUND(IFERROR(IF(E30&lt;'Grundlagedaten FIPLA'!E28*'Grundlagedaten FIPLA'!G30,('Grundlagedaten FIPLA'!E28*'Grundlagedaten FIPLA'!G30-E30)*D13,0),0),-2)</f>
        <v>0</v>
      </c>
      <c r="H33" s="147">
        <f>ROUND(IFERROR(IF(F30&lt;'Grundlagedaten FIPLA'!F28*'Grundlagedaten FIPLA'!H30,('Grundlagedaten FIPLA'!F28*'Grundlagedaten FIPLA'!H30-F30)*E13,0),0),-2)</f>
        <v>0</v>
      </c>
      <c r="I33" s="147">
        <f>ROUND(IFERROR(IF(G30&lt;'Grundlagedaten FIPLA'!G28*'Grundlagedaten FIPLA'!I30,('Grundlagedaten FIPLA'!G28*'Grundlagedaten FIPLA'!I30-G30)*F13,0),0),-2)</f>
        <v>0</v>
      </c>
      <c r="J33" s="147">
        <f>ROUND(IFERROR(IF(H30&lt;'Grundlagedaten FIPLA'!H28*'Grundlagedaten FIPLA'!J30,('Grundlagedaten FIPLA'!H28*'Grundlagedaten FIPLA'!J30-H30)*G13,0),0),-2)</f>
        <v>0</v>
      </c>
      <c r="K33" s="147">
        <f>ROUND(IFERROR(IF(I30&lt;'Grundlagedaten FIPLA'!I28*'Grundlagedaten FIPLA'!K30,('Grundlagedaten FIPLA'!I28*'Grundlagedaten FIPLA'!K30-I30)*H13,0),0),-2)</f>
        <v>0</v>
      </c>
    </row>
    <row r="34" spans="1:11" x14ac:dyDescent="0.2">
      <c r="D34" s="122"/>
    </row>
    <row r="35" spans="1:11" x14ac:dyDescent="0.2">
      <c r="D35" s="122"/>
    </row>
    <row r="36" spans="1:11" s="108" customFormat="1" ht="15.75" x14ac:dyDescent="0.25">
      <c r="A36" s="105" t="s">
        <v>98</v>
      </c>
      <c r="B36" s="106" t="s">
        <v>220</v>
      </c>
      <c r="C36" s="106"/>
      <c r="D36" s="106"/>
      <c r="E36" s="107"/>
      <c r="F36" s="107"/>
      <c r="G36" s="107"/>
      <c r="H36" s="107"/>
      <c r="I36" s="107"/>
      <c r="J36" s="107"/>
      <c r="K36" s="107"/>
    </row>
    <row r="37" spans="1:11" x14ac:dyDescent="0.2">
      <c r="D37" s="122"/>
    </row>
    <row r="38" spans="1:11" x14ac:dyDescent="0.2">
      <c r="B38" s="118" t="s">
        <v>223</v>
      </c>
      <c r="D38" s="112" t="str">
        <f>IFERROR(HLOOKUP(C$7,'SL Weite Basis'!$C$4:$CB$70,12,FALSE),"")</f>
        <v/>
      </c>
      <c r="E38" s="126"/>
      <c r="F38" s="126"/>
      <c r="G38" s="126"/>
      <c r="H38" s="126"/>
      <c r="I38" s="126"/>
      <c r="J38" s="126"/>
      <c r="K38" s="112"/>
    </row>
    <row r="39" spans="1:11" x14ac:dyDescent="0.2">
      <c r="B39" s="118" t="s">
        <v>224</v>
      </c>
      <c r="D39" s="112" t="str">
        <f>IFERROR(HLOOKUP(C$7,'SL Weite Basis'!$C$4:$CB$70,21,FALSE),"")</f>
        <v/>
      </c>
      <c r="E39" s="126"/>
      <c r="F39" s="126"/>
      <c r="G39" s="126"/>
      <c r="H39" s="126"/>
      <c r="I39" s="126"/>
      <c r="J39" s="126"/>
      <c r="K39" s="112"/>
    </row>
    <row r="40" spans="1:11" x14ac:dyDescent="0.2">
      <c r="D40" s="112"/>
      <c r="E40" s="112"/>
      <c r="F40" s="112"/>
      <c r="G40" s="112"/>
      <c r="H40" s="112"/>
      <c r="I40" s="112"/>
      <c r="J40" s="112"/>
      <c r="K40" s="112"/>
    </row>
    <row r="41" spans="1:11" x14ac:dyDescent="0.2">
      <c r="B41" s="100" t="s">
        <v>161</v>
      </c>
      <c r="D41" s="112" t="str">
        <f>IFERROR(HLOOKUP(C$7,'SL Weite Basis'!$C$4:$CB$70,30,FALSE),"")</f>
        <v/>
      </c>
      <c r="E41" s="112" t="str">
        <f>D41</f>
        <v/>
      </c>
      <c r="F41" s="112" t="str">
        <f t="shared" ref="F41:J41" si="4">E41</f>
        <v/>
      </c>
      <c r="G41" s="112" t="str">
        <f t="shared" si="4"/>
        <v/>
      </c>
      <c r="H41" s="112" t="str">
        <f t="shared" si="4"/>
        <v/>
      </c>
      <c r="I41" s="112" t="str">
        <f t="shared" si="4"/>
        <v/>
      </c>
      <c r="J41" s="112" t="str">
        <f t="shared" si="4"/>
        <v/>
      </c>
      <c r="K41" s="112"/>
    </row>
    <row r="42" spans="1:11" x14ac:dyDescent="0.2">
      <c r="B42" s="100" t="s">
        <v>225</v>
      </c>
      <c r="D42" s="112" t="str">
        <f>IFERROR(HLOOKUP(C$7,'SL Weite Basis'!$C$4:$CB$70,38,FALSE),"")</f>
        <v/>
      </c>
      <c r="E42" s="112" t="str">
        <f>D42</f>
        <v/>
      </c>
      <c r="F42" s="112" t="str">
        <f t="shared" ref="F42:J42" si="5">E42</f>
        <v/>
      </c>
      <c r="G42" s="112" t="str">
        <f t="shared" si="5"/>
        <v/>
      </c>
      <c r="H42" s="112" t="str">
        <f t="shared" si="5"/>
        <v/>
      </c>
      <c r="I42" s="112" t="str">
        <f t="shared" si="5"/>
        <v/>
      </c>
      <c r="J42" s="112" t="str">
        <f t="shared" si="5"/>
        <v/>
      </c>
      <c r="K42" s="112"/>
    </row>
    <row r="43" spans="1:11" x14ac:dyDescent="0.2">
      <c r="D43" s="112"/>
      <c r="E43" s="112"/>
      <c r="F43" s="112"/>
      <c r="G43" s="112"/>
      <c r="H43" s="112"/>
      <c r="I43" s="112"/>
      <c r="J43" s="112"/>
      <c r="K43" s="112"/>
    </row>
    <row r="44" spans="1:11" x14ac:dyDescent="0.2">
      <c r="B44" s="120" t="s">
        <v>230</v>
      </c>
      <c r="D44" s="112"/>
      <c r="E44" s="112"/>
      <c r="F44" s="132" t="str">
        <f>IFERROR(IF((((D38/D13)*'Grundlagedaten FIPLA'!F48)*D13)+(((D39/D13)*'Grundlagedaten FIPLA'!F49)*D13)+((D41*'Grundlagedaten FIPLA'!F50)*D13)+(((D42/D13)*'Grundlagedaten FIPLA'!F51)*D13)+(D13*'Grundlagedaten FIPLA'!F52*-1)&lt;0,0,(((D38/D13)*'Grundlagedaten FIPLA'!F48)*D13)+(((D39/D13)*'Grundlagedaten FIPLA'!F49)*D13)+((D41*'Grundlagedaten FIPLA'!F50)*D13)+(((D42/D13)*'Grundlagedaten FIPLA'!F51)*D13)+(D13*'Grundlagedaten FIPLA'!F52*-1)),"")</f>
        <v/>
      </c>
      <c r="G44" s="132" t="str">
        <f>IFERROR(IF((((E38/E13)*'Grundlagedaten FIPLA'!G48)*E13)+(((E39/E13)*'Grundlagedaten FIPLA'!G49)*E13)+((E41*'Grundlagedaten FIPLA'!G50)*E13)+(((E42/E13)*'Grundlagedaten FIPLA'!G51)*E13)+(E13*'Grundlagedaten FIPLA'!G52*-1)&lt;0,0,(((E38/E13)*'Grundlagedaten FIPLA'!G48)*E13)+(((E39/E13)*'Grundlagedaten FIPLA'!G49)*E13)+((E41*'Grundlagedaten FIPLA'!G50)*E13)+(((E42/E13)*'Grundlagedaten FIPLA'!G51)*E13)+(E13*'Grundlagedaten FIPLA'!G52*-1)),"")</f>
        <v/>
      </c>
      <c r="H44" s="132" t="str">
        <f>IFERROR(IF((((F38/F13)*'Grundlagedaten FIPLA'!H48)*F13)+(((F39/F13)*'Grundlagedaten FIPLA'!H49)*F13)+((F41*'Grundlagedaten FIPLA'!H50)*F13)+(((F42/F13)*'Grundlagedaten FIPLA'!H51)*F13)+(F13*'Grundlagedaten FIPLA'!H52*-1)&lt;0,0,(((F38/F13)*'Grundlagedaten FIPLA'!H48)*F13)+(((F39/F13)*'Grundlagedaten FIPLA'!H49)*F13)+((F41*'Grundlagedaten FIPLA'!H50)*F13)+(((F42/F13)*'Grundlagedaten FIPLA'!H51)*F13)+(F13*'Grundlagedaten FIPLA'!H52*-1)),"")</f>
        <v/>
      </c>
      <c r="I44" s="132" t="str">
        <f>IFERROR(IF((((G38/G13)*'Grundlagedaten FIPLA'!I48)*G13)+(((G39/G13)*'Grundlagedaten FIPLA'!I49)*G13)+((G41*'Grundlagedaten FIPLA'!I50)*G13)+(((G42/G13)*'Grundlagedaten FIPLA'!I51)*G13)+(G13*'Grundlagedaten FIPLA'!I52*-1)&lt;0,0,(((G38/G13)*'Grundlagedaten FIPLA'!I48)*G13)+(((G39/G13)*'Grundlagedaten FIPLA'!I49)*G13)+((G41*'Grundlagedaten FIPLA'!I50)*G13)+(((G42/G13)*'Grundlagedaten FIPLA'!I51)*G13)+(G13*'Grundlagedaten FIPLA'!I52*-1)),"")</f>
        <v/>
      </c>
      <c r="J44" s="132" t="str">
        <f>IFERROR(IF((((H38/H13)*'Grundlagedaten FIPLA'!J48)*H13)+(((H39/H13)*'Grundlagedaten FIPLA'!J49)*H13)+((H41*'Grundlagedaten FIPLA'!J50)*H13)+(((H42/H13)*'Grundlagedaten FIPLA'!J51)*H13)+(H13*'Grundlagedaten FIPLA'!J52*-1)&lt;0,0,(((H38/H13)*'Grundlagedaten FIPLA'!J48)*H13)+(((H39/H13)*'Grundlagedaten FIPLA'!J49)*H13)+((H41*'Grundlagedaten FIPLA'!J50)*H13)+(((H42/H13)*'Grundlagedaten FIPLA'!J51)*H13)+(H13*'Grundlagedaten FIPLA'!J52*-1)),"")</f>
        <v/>
      </c>
      <c r="K44" s="132" t="str">
        <f>IFERROR(IF((((I38/I13)*'Grundlagedaten FIPLA'!K48)*I13)+(((I39/I13)*'Grundlagedaten FIPLA'!K49)*I13)+((I41*'Grundlagedaten FIPLA'!K50)*I13)+(((I42/I13)*'Grundlagedaten FIPLA'!K51)*I13)+(I13*'Grundlagedaten FIPLA'!K52*-1)&lt;0,0,(((I38/I13)*'Grundlagedaten FIPLA'!K48)*I13)+(((I39/I13)*'Grundlagedaten FIPLA'!K49)*I13)+((I41*'Grundlagedaten FIPLA'!K50)*I13)+(((I42/I13)*'Grundlagedaten FIPLA'!K51)*I13)+(I13*'Grundlagedaten FIPLA'!K52*-1)),"")</f>
        <v/>
      </c>
    </row>
    <row r="45" spans="1:11" x14ac:dyDescent="0.2">
      <c r="B45" s="118" t="s">
        <v>139</v>
      </c>
      <c r="D45" s="112"/>
      <c r="E45" s="112"/>
      <c r="F45" s="125" t="str">
        <f t="shared" ref="F45:K45" si="6">IFERROR((F44*D32)*-1,"")</f>
        <v/>
      </c>
      <c r="G45" s="125" t="str">
        <f t="shared" si="6"/>
        <v/>
      </c>
      <c r="H45" s="125" t="str">
        <f t="shared" si="6"/>
        <v/>
      </c>
      <c r="I45" s="125" t="str">
        <f t="shared" si="6"/>
        <v/>
      </c>
      <c r="J45" s="125" t="str">
        <f t="shared" si="6"/>
        <v/>
      </c>
      <c r="K45" s="125" t="str">
        <f t="shared" si="6"/>
        <v/>
      </c>
    </row>
    <row r="46" spans="1:11" x14ac:dyDescent="0.2">
      <c r="B46" s="143" t="s">
        <v>179</v>
      </c>
      <c r="C46" s="146"/>
      <c r="D46" s="148"/>
      <c r="E46" s="146"/>
      <c r="F46" s="147">
        <f>ROUND(IFERROR(F44+F45,0),-2)</f>
        <v>0</v>
      </c>
      <c r="G46" s="147">
        <f t="shared" ref="G46:K46" si="7">ROUND(IFERROR(G44+G45,0),-2)</f>
        <v>0</v>
      </c>
      <c r="H46" s="147">
        <f t="shared" si="7"/>
        <v>0</v>
      </c>
      <c r="I46" s="147">
        <f t="shared" si="7"/>
        <v>0</v>
      </c>
      <c r="J46" s="147">
        <f t="shared" si="7"/>
        <v>0</v>
      </c>
      <c r="K46" s="147">
        <f t="shared" si="7"/>
        <v>0</v>
      </c>
    </row>
    <row r="47" spans="1:11" x14ac:dyDescent="0.2">
      <c r="A47" s="101"/>
      <c r="B47" s="104"/>
      <c r="C47" s="101"/>
      <c r="D47" s="122"/>
      <c r="F47" s="132"/>
      <c r="G47" s="132"/>
      <c r="H47" s="132"/>
      <c r="I47" s="132"/>
      <c r="J47" s="132"/>
      <c r="K47" s="132"/>
    </row>
    <row r="48" spans="1:11" x14ac:dyDescent="0.2">
      <c r="D48" s="122"/>
    </row>
    <row r="49" spans="1:11" s="108" customFormat="1" ht="15.75" x14ac:dyDescent="0.25">
      <c r="A49" s="105" t="s">
        <v>99</v>
      </c>
      <c r="B49" s="106" t="s">
        <v>221</v>
      </c>
      <c r="C49" s="106"/>
      <c r="D49" s="106"/>
      <c r="E49" s="107"/>
      <c r="F49" s="107"/>
      <c r="G49" s="107"/>
      <c r="H49" s="107"/>
      <c r="I49" s="107"/>
      <c r="J49" s="107"/>
      <c r="K49" s="107"/>
    </row>
    <row r="50" spans="1:11" x14ac:dyDescent="0.2">
      <c r="D50" s="122"/>
    </row>
    <row r="51" spans="1:11" x14ac:dyDescent="0.2">
      <c r="B51" s="100" t="s">
        <v>232</v>
      </c>
      <c r="D51" s="112" t="str">
        <f>IFERROR(HLOOKUP(C$7,'SL Schule Basis'!$C$4:$CB$60,7,FALSE),"")</f>
        <v/>
      </c>
      <c r="E51" s="126"/>
      <c r="F51" s="126"/>
      <c r="G51" s="126"/>
      <c r="H51" s="126"/>
      <c r="I51" s="126"/>
      <c r="J51" s="126"/>
    </row>
    <row r="52" spans="1:11" x14ac:dyDescent="0.2">
      <c r="B52" s="100" t="s">
        <v>233</v>
      </c>
      <c r="D52" s="112" t="str">
        <f>IFERROR(HLOOKUP(C$7,'SL Schule Basis'!$C$4:$CB$60,8,FALSE),"")</f>
        <v/>
      </c>
      <c r="E52" s="126"/>
      <c r="F52" s="126"/>
      <c r="G52" s="126"/>
      <c r="H52" s="126"/>
      <c r="I52" s="126"/>
      <c r="J52" s="126"/>
    </row>
    <row r="53" spans="1:11" x14ac:dyDescent="0.2">
      <c r="D53" s="122"/>
    </row>
    <row r="54" spans="1:11" x14ac:dyDescent="0.2">
      <c r="B54" s="101" t="s">
        <v>234</v>
      </c>
      <c r="D54" s="122" t="str">
        <f>IFERROR(HLOOKUP(C$7,'SL Schule Basis'!$C$4:$CB$60,25,FALSE),"")</f>
        <v/>
      </c>
      <c r="E54" s="117" t="str">
        <f>D54</f>
        <v/>
      </c>
      <c r="F54" s="117" t="str">
        <f t="shared" ref="F54:J54" si="8">E54</f>
        <v/>
      </c>
      <c r="G54" s="117" t="str">
        <f t="shared" si="8"/>
        <v/>
      </c>
      <c r="H54" s="117" t="str">
        <f t="shared" si="8"/>
        <v/>
      </c>
      <c r="I54" s="117" t="str">
        <f t="shared" si="8"/>
        <v/>
      </c>
      <c r="J54" s="117" t="str">
        <f t="shared" si="8"/>
        <v/>
      </c>
    </row>
    <row r="55" spans="1:11" s="123" customFormat="1" hidden="1" x14ac:dyDescent="0.2">
      <c r="A55" s="171"/>
      <c r="B55" s="123" t="s">
        <v>236</v>
      </c>
      <c r="C55" s="171"/>
      <c r="D55" s="124" t="e">
        <f>1+(D54-1)*0.15</f>
        <v>#VALUE!</v>
      </c>
      <c r="E55" s="124" t="e">
        <f>D55</f>
        <v>#VALUE!</v>
      </c>
      <c r="F55" s="124" t="e">
        <f t="shared" ref="F55:J55" si="9">E55</f>
        <v>#VALUE!</v>
      </c>
      <c r="G55" s="124" t="e">
        <f t="shared" si="9"/>
        <v>#VALUE!</v>
      </c>
      <c r="H55" s="124" t="e">
        <f t="shared" si="9"/>
        <v>#VALUE!</v>
      </c>
      <c r="I55" s="124" t="e">
        <f t="shared" si="9"/>
        <v>#VALUE!</v>
      </c>
      <c r="J55" s="124" t="e">
        <f t="shared" si="9"/>
        <v>#VALUE!</v>
      </c>
    </row>
    <row r="56" spans="1:11" x14ac:dyDescent="0.2">
      <c r="D56" s="122"/>
    </row>
    <row r="57" spans="1:11" x14ac:dyDescent="0.2">
      <c r="B57" s="101" t="s">
        <v>127</v>
      </c>
      <c r="D57" s="122"/>
      <c r="F57" s="112" t="str">
        <f>IFERROR(IF(D51/D13*D55&gt;'Grundlagedaten FIPLA'!D58,(D51/D13*D55-'Grundlagedaten FIPLA'!D58)*'Grundlagedaten FIPLA'!F66*'Grundlagedaten FIPLA'!D64*D13,(D51/D13*D55-'Grundlagedaten FIPLA'!D58)*'Grundlagedaten FIPLA'!F67*'Grundlagedaten FIPLA'!D64*D13),"")</f>
        <v/>
      </c>
      <c r="G57" s="112" t="str">
        <f>IFERROR(IF(E51/E13*E55&gt;'Grundlagedaten FIPLA'!E58,(E51/E13*E55-'Grundlagedaten FIPLA'!E58)*'Grundlagedaten FIPLA'!G66*'Grundlagedaten FIPLA'!E64*E13,(E51/E13*E55-'Grundlagedaten FIPLA'!E58)*'Grundlagedaten FIPLA'!G67*'Grundlagedaten FIPLA'!E64*E13),"")</f>
        <v/>
      </c>
      <c r="H57" s="112" t="str">
        <f>IFERROR(IF(F51/F13*F55&gt;'Grundlagedaten FIPLA'!F58,(F51/F13*F55-'Grundlagedaten FIPLA'!F58)*'Grundlagedaten FIPLA'!H66*'Grundlagedaten FIPLA'!F64*F13,(F51/F13*F55-'Grundlagedaten FIPLA'!F58)*'Grundlagedaten FIPLA'!H67*'Grundlagedaten FIPLA'!F64*F13),"")</f>
        <v/>
      </c>
      <c r="I57" s="112" t="str">
        <f>IFERROR(IF(G51/G13*G55&gt;'Grundlagedaten FIPLA'!G58,(G51/G13*G55-'Grundlagedaten FIPLA'!G58)*'Grundlagedaten FIPLA'!I66*'Grundlagedaten FIPLA'!G64*G13,(G51/G13*G55-'Grundlagedaten FIPLA'!G58)*'Grundlagedaten FIPLA'!I67*'Grundlagedaten FIPLA'!G64*G13),"")</f>
        <v/>
      </c>
      <c r="J57" s="112" t="str">
        <f>IFERROR(IF(H51/H13*H55&gt;'Grundlagedaten FIPLA'!H58,(H51/H13*H55-'Grundlagedaten FIPLA'!H58)*'Grundlagedaten FIPLA'!J66*'Grundlagedaten FIPLA'!H64*H13,(H51/H13*H55-'Grundlagedaten FIPLA'!H58)*'Grundlagedaten FIPLA'!J67*'Grundlagedaten FIPLA'!H64*H13),"")</f>
        <v/>
      </c>
      <c r="K57" s="112" t="str">
        <f>IFERROR(IF(I51/I13*I55&gt;'Grundlagedaten FIPLA'!I58,(I51/I13*I55-'Grundlagedaten FIPLA'!I58)*'Grundlagedaten FIPLA'!K66*'Grundlagedaten FIPLA'!I64*I13,(I51/I13*I55-'Grundlagedaten FIPLA'!I58)*'Grundlagedaten FIPLA'!K67*'Grundlagedaten FIPLA'!I64*I13),"")</f>
        <v/>
      </c>
    </row>
    <row r="58" spans="1:11" x14ac:dyDescent="0.2">
      <c r="B58" s="101" t="s">
        <v>123</v>
      </c>
      <c r="D58" s="122"/>
      <c r="F58" s="112" t="str">
        <f>IFERROR(IF(D52/D13&gt;'Grundlagedaten FIPLA'!D61,(D52/D13-'Grundlagedaten FIPLA'!D61)*'Grundlagedaten FIPLA'!F68*'Grundlagedaten FIPLA'!F69*D13,0),"")</f>
        <v/>
      </c>
      <c r="G58" s="112" t="str">
        <f>IFERROR(IF(E52/E13&gt;'Grundlagedaten FIPLA'!E61,(E52/E13-'Grundlagedaten FIPLA'!E61)*'Grundlagedaten FIPLA'!G68*'Grundlagedaten FIPLA'!G69*E13,0),"")</f>
        <v/>
      </c>
      <c r="H58" s="112" t="str">
        <f>IFERROR(IF(F52/F13&gt;'Grundlagedaten FIPLA'!F61,(F52/F13-'Grundlagedaten FIPLA'!F61)*'Grundlagedaten FIPLA'!H68*'Grundlagedaten FIPLA'!H69*F13,0),"")</f>
        <v/>
      </c>
      <c r="I58" s="112" t="str">
        <f>IFERROR(IF(G52/G13&gt;'Grundlagedaten FIPLA'!G61,(G52/G13-'Grundlagedaten FIPLA'!G61)*'Grundlagedaten FIPLA'!I68*'Grundlagedaten FIPLA'!I69*G13,0),"")</f>
        <v/>
      </c>
      <c r="J58" s="112" t="str">
        <f>IFERROR(IF(H52/H13&gt;'Grundlagedaten FIPLA'!H61,(H52/H13-'Grundlagedaten FIPLA'!H61)*'Grundlagedaten FIPLA'!J68*'Grundlagedaten FIPLA'!J69*H13,0),"")</f>
        <v/>
      </c>
      <c r="K58" s="112" t="str">
        <f>IFERROR(IF(I52/I13&gt;'Grundlagedaten FIPLA'!I61,(I52/I13-'Grundlagedaten FIPLA'!I61)*'Grundlagedaten FIPLA'!K68*'Grundlagedaten FIPLA'!K69*I13,0),"")</f>
        <v/>
      </c>
    </row>
    <row r="59" spans="1:11" x14ac:dyDescent="0.2">
      <c r="B59" s="101" t="s">
        <v>139</v>
      </c>
      <c r="D59" s="122"/>
      <c r="F59" s="112" t="str">
        <f>IFERROR(IF((F57+F58)&gt;0,((F57+F58)*D32)*-1,0),"")</f>
        <v/>
      </c>
      <c r="G59" s="112" t="str">
        <f t="shared" ref="G59:K59" si="10">IFERROR(IF((G57+G58)&gt;0,((G57+G58)*E32)*-1,0),"")</f>
        <v/>
      </c>
      <c r="H59" s="112" t="str">
        <f t="shared" si="10"/>
        <v/>
      </c>
      <c r="I59" s="112" t="str">
        <f t="shared" si="10"/>
        <v/>
      </c>
      <c r="J59" s="112" t="str">
        <f t="shared" si="10"/>
        <v/>
      </c>
      <c r="K59" s="112" t="str">
        <f t="shared" si="10"/>
        <v/>
      </c>
    </row>
    <row r="60" spans="1:11" x14ac:dyDescent="0.2">
      <c r="B60" s="143" t="s">
        <v>145</v>
      </c>
      <c r="C60" s="143"/>
      <c r="D60" s="143"/>
      <c r="E60" s="143"/>
      <c r="F60" s="147">
        <f>ROUND(IF(SUM(F57:F59)&lt;0,0,SUM(F57:F59)),-2)</f>
        <v>0</v>
      </c>
      <c r="G60" s="147">
        <f t="shared" ref="G60:K60" si="11">ROUND(IF(SUM(G57:G59)&lt;0,0,SUM(G57:G59)),-2)</f>
        <v>0</v>
      </c>
      <c r="H60" s="147">
        <f t="shared" si="11"/>
        <v>0</v>
      </c>
      <c r="I60" s="147">
        <f t="shared" si="11"/>
        <v>0</v>
      </c>
      <c r="J60" s="147">
        <f t="shared" si="11"/>
        <v>0</v>
      </c>
      <c r="K60" s="147">
        <f t="shared" si="11"/>
        <v>0</v>
      </c>
    </row>
    <row r="63" spans="1:11" s="108" customFormat="1" ht="15.75" x14ac:dyDescent="0.25">
      <c r="A63" s="105" t="s">
        <v>101</v>
      </c>
      <c r="B63" s="106" t="s">
        <v>222</v>
      </c>
      <c r="C63" s="106"/>
      <c r="D63" s="106"/>
      <c r="E63" s="107"/>
      <c r="F63" s="107"/>
      <c r="G63" s="107"/>
      <c r="H63" s="107"/>
      <c r="I63" s="107"/>
      <c r="J63" s="107"/>
      <c r="K63" s="107"/>
    </row>
    <row r="65" spans="1:11" x14ac:dyDescent="0.2">
      <c r="B65" s="38" t="s">
        <v>237</v>
      </c>
      <c r="D65" s="129" t="str">
        <f>IFERROR(HLOOKUP(C$7,'SL Sozio Basis'!$C$4:$CB$51,14,FALSE),"")</f>
        <v/>
      </c>
      <c r="E65" s="126"/>
      <c r="F65" s="126"/>
      <c r="G65" s="126"/>
      <c r="H65" s="126"/>
      <c r="I65" s="126"/>
      <c r="J65" s="126"/>
    </row>
    <row r="66" spans="1:11" x14ac:dyDescent="0.2">
      <c r="B66" s="30" t="s">
        <v>192</v>
      </c>
      <c r="D66" s="129" t="str">
        <f>IFERROR(HLOOKUP(C$7,'SL Sozio Basis'!$C$4:$CB$51,25,FALSE),"")</f>
        <v/>
      </c>
      <c r="E66" s="126"/>
      <c r="F66" s="126"/>
      <c r="G66" s="126"/>
      <c r="H66" s="126"/>
      <c r="I66" s="126"/>
      <c r="J66" s="126"/>
    </row>
    <row r="67" spans="1:11" x14ac:dyDescent="0.2">
      <c r="B67" s="30" t="s">
        <v>190</v>
      </c>
      <c r="D67" s="129" t="str">
        <f>IFERROR(HLOOKUP(C$7,'SL Sozio Basis'!$C$4:$CB$51,36,FALSE),"")</f>
        <v/>
      </c>
      <c r="E67" s="126"/>
      <c r="F67" s="126"/>
      <c r="G67" s="126"/>
      <c r="H67" s="126"/>
      <c r="I67" s="126"/>
      <c r="J67" s="126"/>
    </row>
    <row r="68" spans="1:11" x14ac:dyDescent="0.2">
      <c r="E68" s="100"/>
      <c r="F68" s="100"/>
      <c r="G68" s="100"/>
      <c r="H68" s="100"/>
      <c r="I68" s="100"/>
      <c r="J68" s="100"/>
    </row>
    <row r="69" spans="1:11" x14ac:dyDescent="0.2">
      <c r="B69" s="100" t="s">
        <v>183</v>
      </c>
      <c r="F69" s="112" t="str">
        <f>IFERROR(IF(D65/D13-'Grundlagedaten FIPLA'!D81&lt;0,0,(D65/D13-'Grundlagedaten FIPLA'!D81)*'Grundlagedaten FIPLA'!F89*D13),"")</f>
        <v/>
      </c>
      <c r="G69" s="112" t="str">
        <f>IFERROR(IF(E65/E13-'Grundlagedaten FIPLA'!E81&lt;0,0,(E65/E13-'Grundlagedaten FIPLA'!E81)*'Grundlagedaten FIPLA'!G89*E13),"")</f>
        <v/>
      </c>
      <c r="H69" s="112" t="str">
        <f>IFERROR(IF(F65/F13-'Grundlagedaten FIPLA'!F81&lt;0,0,(F65/F13-'Grundlagedaten FIPLA'!F81)*'Grundlagedaten FIPLA'!H89*F13),"")</f>
        <v/>
      </c>
      <c r="I69" s="112" t="str">
        <f>IFERROR(IF(G65/G13-'Grundlagedaten FIPLA'!G81&lt;0,0,(G65/G13-'Grundlagedaten FIPLA'!G81)*'Grundlagedaten FIPLA'!I89*G13),"")</f>
        <v/>
      </c>
      <c r="J69" s="112" t="str">
        <f>IFERROR(IF(H65/H13-'Grundlagedaten FIPLA'!H81&lt;0,0,(H65/H13-'Grundlagedaten FIPLA'!H81)*'Grundlagedaten FIPLA'!J89*H13),"")</f>
        <v/>
      </c>
      <c r="K69" s="112" t="str">
        <f>IFERROR(IF(I65/I13-'Grundlagedaten FIPLA'!I81&lt;0,0,(I65/I13-'Grundlagedaten FIPLA'!I81)*'Grundlagedaten FIPLA'!K89*I13),"")</f>
        <v/>
      </c>
    </row>
    <row r="70" spans="1:11" x14ac:dyDescent="0.2">
      <c r="B70" s="100" t="s">
        <v>184</v>
      </c>
      <c r="F70" s="112" t="str">
        <f>IFERROR(IF(D66/D13-'Grundlagedaten FIPLA'!D84&gt;0,(D66/D13-'Grundlagedaten FIPLA'!D84)*'Grundlagedaten FIPLA'!F90*D13,(D66/D13-'Grundlagedaten FIPLA'!D84)*'Grundlagedaten FIPLA'!F91*D13),"")</f>
        <v/>
      </c>
      <c r="G70" s="112" t="str">
        <f>IFERROR(IF(E66/E13-'Grundlagedaten FIPLA'!E84&gt;0,(E66/E13-'Grundlagedaten FIPLA'!E84)*'Grundlagedaten FIPLA'!G90*E13,(E66/E13-'Grundlagedaten FIPLA'!E84)*'Grundlagedaten FIPLA'!G91*E13),"")</f>
        <v/>
      </c>
      <c r="H70" s="112" t="str">
        <f>IFERROR(IF(F66/F13-'Grundlagedaten FIPLA'!F84&gt;0,(F66/F13-'Grundlagedaten FIPLA'!F84)*'Grundlagedaten FIPLA'!H90*F13,(F66/F13-'Grundlagedaten FIPLA'!F84)*'Grundlagedaten FIPLA'!H91*F13),"")</f>
        <v/>
      </c>
      <c r="I70" s="112" t="str">
        <f>IFERROR(IF(G66/G13-'Grundlagedaten FIPLA'!G84&gt;0,(G66/G13-'Grundlagedaten FIPLA'!G84)*'Grundlagedaten FIPLA'!I90*G13,(G66/G13-'Grundlagedaten FIPLA'!G84)*'Grundlagedaten FIPLA'!I91*G13),"")</f>
        <v/>
      </c>
      <c r="J70" s="112" t="str">
        <f>IFERROR(IF(H66/H13-'Grundlagedaten FIPLA'!H84&gt;0,(H66/H13-'Grundlagedaten FIPLA'!H84)*'Grundlagedaten FIPLA'!J90*H13,(H66/H13-'Grundlagedaten FIPLA'!H84)*'Grundlagedaten FIPLA'!J91*H13),"")</f>
        <v/>
      </c>
      <c r="K70" s="112" t="str">
        <f>IFERROR(IF(I66/I13-'Grundlagedaten FIPLA'!I84&gt;0,(I66/I13-'Grundlagedaten FIPLA'!I84)*'Grundlagedaten FIPLA'!K90*I13,(I66/I13-'Grundlagedaten FIPLA'!I84)*'Grundlagedaten FIPLA'!K91*I13),"")</f>
        <v/>
      </c>
    </row>
    <row r="71" spans="1:11" x14ac:dyDescent="0.2">
      <c r="B71" s="100" t="s">
        <v>185</v>
      </c>
      <c r="F71" s="112" t="str">
        <f>IFERROR(IF(D67/D13-'Grundlagedaten FIPLA'!D87&gt;0,(D67/D13-'Grundlagedaten FIPLA'!D87)*'Grundlagedaten FIPLA'!F92*D13,(D67/D13-'Grundlagedaten FIPLA'!D87)*'Grundlagedaten FIPLA'!F93*D13),"")</f>
        <v/>
      </c>
      <c r="G71" s="112" t="str">
        <f>IFERROR(IF(E67/E13-'Grundlagedaten FIPLA'!E87&gt;0,(E67/E13-'Grundlagedaten FIPLA'!E87)*'Grundlagedaten FIPLA'!G92*E13,(E67/E13-'Grundlagedaten FIPLA'!E87)*'Grundlagedaten FIPLA'!G93*E13),"")</f>
        <v/>
      </c>
      <c r="H71" s="112" t="str">
        <f>IFERROR(IF(F67/F13-'Grundlagedaten FIPLA'!F87&gt;0,(F67/F13-'Grundlagedaten FIPLA'!F87)*'Grundlagedaten FIPLA'!H92*F13,(F67/F13-'Grundlagedaten FIPLA'!F87)*'Grundlagedaten FIPLA'!H93*F13),"")</f>
        <v/>
      </c>
      <c r="I71" s="112" t="str">
        <f>IFERROR(IF(G67/G13-'Grundlagedaten FIPLA'!G87&gt;0,(G67/G13-'Grundlagedaten FIPLA'!G87)*'Grundlagedaten FIPLA'!I92*G13,(G67/G13-'Grundlagedaten FIPLA'!G87)*'Grundlagedaten FIPLA'!I93*G13),"")</f>
        <v/>
      </c>
      <c r="J71" s="112" t="str">
        <f>IFERROR(IF(H67/H13-'Grundlagedaten FIPLA'!H87&gt;0,(H67/H13-'Grundlagedaten FIPLA'!H87)*'Grundlagedaten FIPLA'!J92*H13,(H67/H13-'Grundlagedaten FIPLA'!H87)*'Grundlagedaten FIPLA'!J93*H13),"")</f>
        <v/>
      </c>
      <c r="K71" s="112" t="str">
        <f>IFERROR(IF(I67/I13-'Grundlagedaten FIPLA'!I87&gt;0,(I67/I13-'Grundlagedaten FIPLA'!I87)*'Grundlagedaten FIPLA'!K92*I13,(I67/I13-'Grundlagedaten FIPLA'!I87)*'Grundlagedaten FIPLA'!K93*I13),"")</f>
        <v/>
      </c>
    </row>
    <row r="72" spans="1:11" x14ac:dyDescent="0.2">
      <c r="B72" s="143" t="s">
        <v>193</v>
      </c>
      <c r="C72" s="146"/>
      <c r="D72" s="146"/>
      <c r="E72" s="146"/>
      <c r="F72" s="147">
        <f t="shared" ref="F72:K72" si="12">ROUND(IF(SUM(F69:F71)&lt;0,0,SUM(F69:F71)),-2)</f>
        <v>0</v>
      </c>
      <c r="G72" s="147">
        <f t="shared" si="12"/>
        <v>0</v>
      </c>
      <c r="H72" s="147">
        <f t="shared" si="12"/>
        <v>0</v>
      </c>
      <c r="I72" s="147">
        <f t="shared" si="12"/>
        <v>0</v>
      </c>
      <c r="J72" s="147">
        <f t="shared" si="12"/>
        <v>0</v>
      </c>
      <c r="K72" s="147">
        <f t="shared" si="12"/>
        <v>0</v>
      </c>
    </row>
    <row r="73" spans="1:11" x14ac:dyDescent="0.2">
      <c r="A73" s="101"/>
      <c r="B73" s="104"/>
      <c r="C73" s="101"/>
      <c r="D73" s="101"/>
      <c r="F73" s="132"/>
      <c r="G73" s="132"/>
      <c r="H73" s="132"/>
      <c r="I73" s="132"/>
      <c r="J73" s="132"/>
      <c r="K73" s="132"/>
    </row>
    <row r="74" spans="1:11" x14ac:dyDescent="0.2">
      <c r="A74" s="101"/>
      <c r="B74" s="104"/>
      <c r="C74" s="101"/>
      <c r="D74" s="101"/>
      <c r="F74" s="132"/>
      <c r="G74" s="132"/>
      <c r="H74" s="132"/>
      <c r="I74" s="132"/>
      <c r="J74" s="132"/>
      <c r="K74" s="132"/>
    </row>
    <row r="75" spans="1:11" s="108" customFormat="1" ht="15.75" x14ac:dyDescent="0.25">
      <c r="A75" s="105" t="s">
        <v>247</v>
      </c>
      <c r="B75" s="106" t="s">
        <v>144</v>
      </c>
      <c r="C75" s="106"/>
      <c r="D75" s="106"/>
      <c r="E75" s="107"/>
      <c r="F75" s="105"/>
      <c r="G75" s="105"/>
      <c r="H75" s="105"/>
      <c r="I75" s="105"/>
      <c r="J75" s="105"/>
      <c r="K75" s="105"/>
    </row>
    <row r="76" spans="1:11" x14ac:dyDescent="0.2">
      <c r="A76" s="101"/>
      <c r="B76" s="104"/>
      <c r="C76" s="101"/>
      <c r="D76" s="101"/>
      <c r="F76" s="132"/>
      <c r="G76" s="132"/>
      <c r="H76" s="132"/>
      <c r="I76" s="132"/>
      <c r="J76" s="132"/>
      <c r="K76" s="132"/>
    </row>
    <row r="77" spans="1:11" x14ac:dyDescent="0.2">
      <c r="A77" s="101"/>
      <c r="B77" s="118" t="s">
        <v>103</v>
      </c>
      <c r="C77" s="101"/>
      <c r="D77" s="101"/>
      <c r="F77" s="125">
        <f>F33</f>
        <v>0</v>
      </c>
      <c r="G77" s="125">
        <f t="shared" ref="G77:K77" si="13">G33</f>
        <v>0</v>
      </c>
      <c r="H77" s="125">
        <f t="shared" si="13"/>
        <v>0</v>
      </c>
      <c r="I77" s="125">
        <f t="shared" si="13"/>
        <v>0</v>
      </c>
      <c r="J77" s="125">
        <f t="shared" si="13"/>
        <v>0</v>
      </c>
      <c r="K77" s="125">
        <f t="shared" si="13"/>
        <v>0</v>
      </c>
    </row>
    <row r="78" spans="1:11" x14ac:dyDescent="0.2">
      <c r="A78" s="101"/>
      <c r="B78" s="118"/>
      <c r="C78" s="101"/>
      <c r="D78" s="101"/>
      <c r="F78" s="125"/>
      <c r="G78" s="125"/>
      <c r="H78" s="125"/>
      <c r="I78" s="125"/>
      <c r="J78" s="125"/>
      <c r="K78" s="125"/>
    </row>
    <row r="79" spans="1:11" x14ac:dyDescent="0.2">
      <c r="A79" s="101"/>
      <c r="B79" s="118" t="s">
        <v>179</v>
      </c>
      <c r="C79" s="101"/>
      <c r="D79" s="101"/>
      <c r="F79" s="125">
        <f>F46</f>
        <v>0</v>
      </c>
      <c r="G79" s="125">
        <f t="shared" ref="G79:K79" si="14">G46</f>
        <v>0</v>
      </c>
      <c r="H79" s="125">
        <f t="shared" si="14"/>
        <v>0</v>
      </c>
      <c r="I79" s="125">
        <f t="shared" si="14"/>
        <v>0</v>
      </c>
      <c r="J79" s="125">
        <f t="shared" si="14"/>
        <v>0</v>
      </c>
      <c r="K79" s="125">
        <f t="shared" si="14"/>
        <v>0</v>
      </c>
    </row>
    <row r="80" spans="1:11" x14ac:dyDescent="0.2">
      <c r="A80" s="101"/>
      <c r="B80" s="118"/>
      <c r="C80" s="101"/>
      <c r="D80" s="101"/>
      <c r="F80" s="125"/>
      <c r="G80" s="125"/>
      <c r="H80" s="125"/>
      <c r="I80" s="125"/>
      <c r="J80" s="125"/>
      <c r="K80" s="125"/>
    </row>
    <row r="81" spans="1:11" x14ac:dyDescent="0.2">
      <c r="A81" s="101"/>
      <c r="B81" s="118" t="s">
        <v>145</v>
      </c>
      <c r="C81" s="101"/>
      <c r="D81" s="101"/>
      <c r="F81" s="125">
        <f>F60</f>
        <v>0</v>
      </c>
      <c r="G81" s="125">
        <f t="shared" ref="G81:K81" si="15">G60</f>
        <v>0</v>
      </c>
      <c r="H81" s="125">
        <f t="shared" si="15"/>
        <v>0</v>
      </c>
      <c r="I81" s="125">
        <f t="shared" si="15"/>
        <v>0</v>
      </c>
      <c r="J81" s="125">
        <f t="shared" si="15"/>
        <v>0</v>
      </c>
      <c r="K81" s="125">
        <f t="shared" si="15"/>
        <v>0</v>
      </c>
    </row>
    <row r="82" spans="1:11" x14ac:dyDescent="0.2">
      <c r="A82" s="101"/>
      <c r="B82" s="118"/>
      <c r="C82" s="101"/>
      <c r="D82" s="101"/>
      <c r="F82" s="125"/>
      <c r="G82" s="125"/>
      <c r="H82" s="125"/>
      <c r="I82" s="125"/>
      <c r="J82" s="125"/>
      <c r="K82" s="125"/>
    </row>
    <row r="83" spans="1:11" x14ac:dyDescent="0.2">
      <c r="A83" s="101"/>
      <c r="B83" s="118" t="s">
        <v>193</v>
      </c>
      <c r="C83" s="101"/>
      <c r="D83" s="101"/>
      <c r="F83" s="125">
        <f>F72</f>
        <v>0</v>
      </c>
      <c r="G83" s="125">
        <f t="shared" ref="G83:K83" si="16">G72</f>
        <v>0</v>
      </c>
      <c r="H83" s="125">
        <f t="shared" si="16"/>
        <v>0</v>
      </c>
      <c r="I83" s="125">
        <f t="shared" si="16"/>
        <v>0</v>
      </c>
      <c r="J83" s="125">
        <f t="shared" si="16"/>
        <v>0</v>
      </c>
      <c r="K83" s="125">
        <f t="shared" si="16"/>
        <v>0</v>
      </c>
    </row>
    <row r="84" spans="1:11" x14ac:dyDescent="0.2">
      <c r="A84" s="101"/>
      <c r="B84" s="118"/>
      <c r="C84" s="101"/>
      <c r="D84" s="101"/>
      <c r="F84" s="125"/>
      <c r="G84" s="125"/>
      <c r="H84" s="125"/>
      <c r="I84" s="125"/>
      <c r="J84" s="125"/>
      <c r="K84" s="125"/>
    </row>
    <row r="85" spans="1:11" x14ac:dyDescent="0.2">
      <c r="A85" s="101"/>
      <c r="B85" s="118" t="s">
        <v>194</v>
      </c>
      <c r="C85" s="101"/>
      <c r="D85" s="101"/>
      <c r="F85" s="125">
        <f>IF($C7="St.Gallen",'SL Stadt SG Basis'!$C14,0)</f>
        <v>0</v>
      </c>
      <c r="G85" s="125">
        <f>IF($C7="St.Gallen",'SL Stadt SG Basis'!$C14,0)</f>
        <v>0</v>
      </c>
      <c r="H85" s="125">
        <f>IF($C7="St.Gallen",'SL Stadt SG Basis'!$C14,0)</f>
        <v>0</v>
      </c>
      <c r="I85" s="125">
        <f>IF($C7="St.Gallen",'SL Stadt SG Basis'!$C14,0)</f>
        <v>0</v>
      </c>
      <c r="J85" s="125">
        <f>IF($C7="St.Gallen",'SL Stadt SG Basis'!$C14,0)</f>
        <v>0</v>
      </c>
      <c r="K85" s="125">
        <f>IF($C7="St.Gallen",'SL Stadt SG Basis'!$C14,0)</f>
        <v>0</v>
      </c>
    </row>
    <row r="86" spans="1:11" x14ac:dyDescent="0.2">
      <c r="A86" s="101"/>
      <c r="B86" s="104"/>
      <c r="C86" s="101"/>
      <c r="D86" s="101"/>
      <c r="F86" s="132"/>
      <c r="G86" s="132"/>
      <c r="H86" s="132"/>
      <c r="I86" s="132"/>
      <c r="J86" s="132"/>
      <c r="K86" s="132"/>
    </row>
    <row r="87" spans="1:11" x14ac:dyDescent="0.2">
      <c r="A87" s="101"/>
      <c r="B87" s="143" t="s">
        <v>248</v>
      </c>
      <c r="C87" s="146"/>
      <c r="D87" s="146"/>
      <c r="E87" s="146"/>
      <c r="F87" s="147">
        <f>SUM(F77:F85)</f>
        <v>0</v>
      </c>
      <c r="G87" s="147">
        <f t="shared" ref="G87:K87" si="17">SUM(G77:G85)</f>
        <v>0</v>
      </c>
      <c r="H87" s="147">
        <f t="shared" si="17"/>
        <v>0</v>
      </c>
      <c r="I87" s="147">
        <f t="shared" si="17"/>
        <v>0</v>
      </c>
      <c r="J87" s="147">
        <f t="shared" si="17"/>
        <v>0</v>
      </c>
      <c r="K87" s="147">
        <f t="shared" si="17"/>
        <v>0</v>
      </c>
    </row>
    <row r="88" spans="1:11" x14ac:dyDescent="0.2">
      <c r="A88" s="101"/>
      <c r="B88" s="104"/>
      <c r="C88" s="101"/>
      <c r="D88" s="101"/>
      <c r="F88" s="132"/>
      <c r="G88" s="132"/>
      <c r="H88" s="132"/>
      <c r="I88" s="132"/>
      <c r="J88" s="132"/>
      <c r="K88" s="132"/>
    </row>
    <row r="89" spans="1:11" x14ac:dyDescent="0.2">
      <c r="A89" s="101"/>
      <c r="B89" s="104"/>
      <c r="C89" s="101"/>
      <c r="D89" s="101"/>
      <c r="F89" s="132"/>
      <c r="G89" s="132"/>
      <c r="H89" s="132"/>
      <c r="I89" s="132"/>
      <c r="J89" s="132"/>
      <c r="K89" s="132"/>
    </row>
    <row r="90" spans="1:11" x14ac:dyDescent="0.2">
      <c r="A90" s="101"/>
      <c r="B90" s="104"/>
      <c r="C90" s="101"/>
      <c r="D90" s="101"/>
      <c r="F90" s="132"/>
      <c r="G90" s="132"/>
      <c r="H90" s="132"/>
      <c r="I90" s="132"/>
      <c r="J90" s="132"/>
      <c r="K90" s="132"/>
    </row>
    <row r="91" spans="1:11" x14ac:dyDescent="0.2">
      <c r="A91" s="101"/>
      <c r="B91" s="104"/>
      <c r="C91" s="101"/>
      <c r="D91" s="101"/>
      <c r="F91" s="132"/>
      <c r="G91" s="132"/>
      <c r="H91" s="132"/>
      <c r="I91" s="132"/>
      <c r="J91" s="132"/>
      <c r="K91" s="132"/>
    </row>
    <row r="92" spans="1:11" x14ac:dyDescent="0.2">
      <c r="A92" s="101"/>
      <c r="B92" s="104"/>
      <c r="C92" s="101"/>
      <c r="D92" s="101"/>
      <c r="F92" s="132"/>
      <c r="G92" s="132"/>
      <c r="H92" s="132"/>
      <c r="I92" s="132"/>
      <c r="J92" s="132"/>
      <c r="K92" s="132"/>
    </row>
    <row r="93" spans="1:11" x14ac:dyDescent="0.2">
      <c r="A93" s="101"/>
      <c r="B93" s="104"/>
      <c r="C93" s="101"/>
      <c r="D93" s="101"/>
      <c r="F93" s="132"/>
      <c r="G93" s="132"/>
      <c r="H93" s="132"/>
      <c r="I93" s="132"/>
      <c r="J93" s="132"/>
      <c r="K93" s="132"/>
    </row>
    <row r="94" spans="1:11" x14ac:dyDescent="0.2">
      <c r="A94" s="101"/>
      <c r="B94" s="104"/>
      <c r="C94" s="101"/>
      <c r="D94" s="101"/>
      <c r="F94" s="132"/>
      <c r="G94" s="132"/>
      <c r="H94" s="132"/>
      <c r="I94" s="132"/>
      <c r="J94" s="132"/>
      <c r="K94" s="132"/>
    </row>
    <row r="95" spans="1:11" x14ac:dyDescent="0.2">
      <c r="A95" s="101"/>
      <c r="B95" s="104"/>
      <c r="C95" s="101"/>
      <c r="D95" s="101"/>
      <c r="F95" s="132"/>
      <c r="G95" s="132"/>
      <c r="H95" s="132"/>
      <c r="I95" s="132"/>
      <c r="J95" s="132"/>
      <c r="K95" s="132"/>
    </row>
    <row r="96" spans="1:11" x14ac:dyDescent="0.2">
      <c r="A96" s="101"/>
      <c r="B96" s="104"/>
      <c r="C96" s="101"/>
      <c r="D96" s="101"/>
      <c r="F96" s="132"/>
      <c r="G96" s="132"/>
      <c r="H96" s="132"/>
      <c r="I96" s="132"/>
      <c r="J96" s="132"/>
      <c r="K96" s="132"/>
    </row>
    <row r="97" spans="1:11" x14ac:dyDescent="0.2">
      <c r="A97" s="101"/>
      <c r="B97" s="104"/>
      <c r="C97" s="101"/>
      <c r="D97" s="101"/>
      <c r="F97" s="132"/>
      <c r="G97" s="132"/>
      <c r="H97" s="132"/>
      <c r="I97" s="132"/>
      <c r="J97" s="132"/>
      <c r="K97" s="132"/>
    </row>
    <row r="98" spans="1:11" x14ac:dyDescent="0.2">
      <c r="A98" s="101"/>
      <c r="B98" s="104"/>
      <c r="C98" s="101"/>
      <c r="D98" s="101"/>
      <c r="F98" s="132"/>
      <c r="G98" s="132"/>
      <c r="H98" s="132"/>
      <c r="I98" s="132"/>
      <c r="J98" s="132"/>
      <c r="K98" s="132"/>
    </row>
    <row r="99" spans="1:11" x14ac:dyDescent="0.2">
      <c r="A99" s="101"/>
      <c r="B99" s="104"/>
      <c r="C99" s="101"/>
      <c r="D99" s="101"/>
      <c r="F99" s="132"/>
      <c r="G99" s="132"/>
      <c r="H99" s="132"/>
      <c r="I99" s="132"/>
      <c r="J99" s="132"/>
      <c r="K99" s="132"/>
    </row>
    <row r="100" spans="1:11" x14ac:dyDescent="0.2">
      <c r="A100" s="101"/>
      <c r="B100" s="104"/>
      <c r="C100" s="101"/>
      <c r="D100" s="101"/>
      <c r="F100" s="132"/>
      <c r="G100" s="132"/>
      <c r="H100" s="132"/>
      <c r="I100" s="132"/>
      <c r="J100" s="132"/>
      <c r="K100" s="132"/>
    </row>
    <row r="101" spans="1:11" x14ac:dyDescent="0.2">
      <c r="A101" s="101"/>
      <c r="B101" s="104"/>
      <c r="C101" s="101"/>
      <c r="D101" s="101"/>
      <c r="F101" s="132"/>
      <c r="G101" s="132"/>
      <c r="H101" s="132"/>
      <c r="I101" s="132"/>
      <c r="J101" s="132"/>
      <c r="K101" s="132"/>
    </row>
    <row r="105" spans="1:11" hidden="1" x14ac:dyDescent="0.2">
      <c r="A105" s="74" t="s">
        <v>199</v>
      </c>
    </row>
    <row r="106" spans="1:11" hidden="1" x14ac:dyDescent="0.2">
      <c r="A106" s="74" t="s">
        <v>28</v>
      </c>
    </row>
    <row r="107" spans="1:11" hidden="1" x14ac:dyDescent="0.2">
      <c r="A107" s="74" t="s">
        <v>46</v>
      </c>
    </row>
    <row r="108" spans="1:11" hidden="1" x14ac:dyDescent="0.2">
      <c r="A108" s="74" t="s">
        <v>76</v>
      </c>
    </row>
    <row r="109" spans="1:11" hidden="1" x14ac:dyDescent="0.2">
      <c r="A109" s="74" t="s">
        <v>21</v>
      </c>
    </row>
    <row r="110" spans="1:11" hidden="1" x14ac:dyDescent="0.2">
      <c r="A110" s="74" t="s">
        <v>40</v>
      </c>
    </row>
    <row r="111" spans="1:11" hidden="1" x14ac:dyDescent="0.2">
      <c r="A111" s="74" t="s">
        <v>23</v>
      </c>
    </row>
    <row r="112" spans="1:11" hidden="1" x14ac:dyDescent="0.2">
      <c r="A112" s="74" t="s">
        <v>49</v>
      </c>
    </row>
    <row r="113" spans="1:1" hidden="1" x14ac:dyDescent="0.2">
      <c r="A113" s="74" t="s">
        <v>12</v>
      </c>
    </row>
    <row r="114" spans="1:1" hidden="1" x14ac:dyDescent="0.2">
      <c r="A114" s="74" t="s">
        <v>22</v>
      </c>
    </row>
    <row r="115" spans="1:1" hidden="1" x14ac:dyDescent="0.2">
      <c r="A115" s="74" t="s">
        <v>35</v>
      </c>
    </row>
    <row r="116" spans="1:1" hidden="1" x14ac:dyDescent="0.2">
      <c r="A116" s="74" t="s">
        <v>61</v>
      </c>
    </row>
    <row r="117" spans="1:1" hidden="1" x14ac:dyDescent="0.2">
      <c r="A117" s="74" t="s">
        <v>69</v>
      </c>
    </row>
    <row r="118" spans="1:1" hidden="1" x14ac:dyDescent="0.2">
      <c r="A118" s="74" t="s">
        <v>24</v>
      </c>
    </row>
    <row r="119" spans="1:1" hidden="1" x14ac:dyDescent="0.2">
      <c r="A119" s="74" t="s">
        <v>58</v>
      </c>
    </row>
    <row r="120" spans="1:1" hidden="1" x14ac:dyDescent="0.2">
      <c r="A120" s="74" t="s">
        <v>15</v>
      </c>
    </row>
    <row r="121" spans="1:1" hidden="1" x14ac:dyDescent="0.2">
      <c r="A121" s="74" t="s">
        <v>29</v>
      </c>
    </row>
    <row r="122" spans="1:1" hidden="1" x14ac:dyDescent="0.2">
      <c r="A122" s="74" t="s">
        <v>55</v>
      </c>
    </row>
    <row r="123" spans="1:1" hidden="1" x14ac:dyDescent="0.2">
      <c r="A123" s="74" t="s">
        <v>68</v>
      </c>
    </row>
    <row r="124" spans="1:1" hidden="1" x14ac:dyDescent="0.2">
      <c r="A124" s="74" t="s">
        <v>43</v>
      </c>
    </row>
    <row r="125" spans="1:1" hidden="1" x14ac:dyDescent="0.2">
      <c r="A125" s="74" t="s">
        <v>78</v>
      </c>
    </row>
    <row r="126" spans="1:1" hidden="1" x14ac:dyDescent="0.2">
      <c r="A126" s="74" t="s">
        <v>33</v>
      </c>
    </row>
    <row r="127" spans="1:1" hidden="1" x14ac:dyDescent="0.2">
      <c r="A127" s="74" t="s">
        <v>10</v>
      </c>
    </row>
    <row r="128" spans="1:1" hidden="1" x14ac:dyDescent="0.2">
      <c r="A128" s="74" t="s">
        <v>51</v>
      </c>
    </row>
    <row r="129" spans="1:1" hidden="1" x14ac:dyDescent="0.2">
      <c r="A129" s="74" t="s">
        <v>75</v>
      </c>
    </row>
    <row r="130" spans="1:1" hidden="1" x14ac:dyDescent="0.2">
      <c r="A130" s="74" t="s">
        <v>34</v>
      </c>
    </row>
    <row r="131" spans="1:1" hidden="1" x14ac:dyDescent="0.2">
      <c r="A131" s="74" t="s">
        <v>7</v>
      </c>
    </row>
    <row r="132" spans="1:1" hidden="1" x14ac:dyDescent="0.2">
      <c r="A132" s="74" t="s">
        <v>65</v>
      </c>
    </row>
    <row r="133" spans="1:1" hidden="1" x14ac:dyDescent="0.2">
      <c r="A133" s="74" t="s">
        <v>50</v>
      </c>
    </row>
    <row r="134" spans="1:1" hidden="1" x14ac:dyDescent="0.2">
      <c r="A134" s="74" t="s">
        <v>64</v>
      </c>
    </row>
    <row r="135" spans="1:1" hidden="1" x14ac:dyDescent="0.2">
      <c r="A135" s="74" t="s">
        <v>60</v>
      </c>
    </row>
    <row r="136" spans="1:1" hidden="1" x14ac:dyDescent="0.2">
      <c r="A136" s="74" t="s">
        <v>62</v>
      </c>
    </row>
    <row r="137" spans="1:1" hidden="1" x14ac:dyDescent="0.2">
      <c r="A137" s="74" t="s">
        <v>27</v>
      </c>
    </row>
    <row r="138" spans="1:1" hidden="1" x14ac:dyDescent="0.2">
      <c r="A138" s="74" t="s">
        <v>42</v>
      </c>
    </row>
    <row r="139" spans="1:1" hidden="1" x14ac:dyDescent="0.2">
      <c r="A139" s="74" t="s">
        <v>9</v>
      </c>
    </row>
    <row r="140" spans="1:1" hidden="1" x14ac:dyDescent="0.2">
      <c r="A140" s="74" t="s">
        <v>63</v>
      </c>
    </row>
    <row r="141" spans="1:1" hidden="1" x14ac:dyDescent="0.2">
      <c r="A141" s="74" t="s">
        <v>8</v>
      </c>
    </row>
    <row r="142" spans="1:1" hidden="1" x14ac:dyDescent="0.2">
      <c r="A142" s="74" t="s">
        <v>265</v>
      </c>
    </row>
    <row r="143" spans="1:1" hidden="1" x14ac:dyDescent="0.2">
      <c r="A143" s="74" t="s">
        <v>57</v>
      </c>
    </row>
    <row r="144" spans="1:1" hidden="1" x14ac:dyDescent="0.2">
      <c r="A144" s="74" t="s">
        <v>73</v>
      </c>
    </row>
    <row r="145" spans="1:1" hidden="1" x14ac:dyDescent="0.2">
      <c r="A145" s="74" t="s">
        <v>74</v>
      </c>
    </row>
    <row r="146" spans="1:1" hidden="1" x14ac:dyDescent="0.2">
      <c r="A146" s="74" t="s">
        <v>72</v>
      </c>
    </row>
    <row r="147" spans="1:1" hidden="1" x14ac:dyDescent="0.2">
      <c r="A147" s="74" t="s">
        <v>30</v>
      </c>
    </row>
    <row r="148" spans="1:1" hidden="1" x14ac:dyDescent="0.2">
      <c r="A148" s="74" t="s">
        <v>66</v>
      </c>
    </row>
    <row r="149" spans="1:1" hidden="1" x14ac:dyDescent="0.2">
      <c r="A149" s="74" t="s">
        <v>41</v>
      </c>
    </row>
    <row r="150" spans="1:1" hidden="1" x14ac:dyDescent="0.2">
      <c r="A150" s="74" t="s">
        <v>45</v>
      </c>
    </row>
    <row r="151" spans="1:1" hidden="1" x14ac:dyDescent="0.2">
      <c r="A151" s="74" t="s">
        <v>54</v>
      </c>
    </row>
    <row r="152" spans="1:1" hidden="1" x14ac:dyDescent="0.2">
      <c r="A152" s="74" t="s">
        <v>26</v>
      </c>
    </row>
    <row r="153" spans="1:1" hidden="1" x14ac:dyDescent="0.2">
      <c r="A153" s="74" t="s">
        <v>19</v>
      </c>
    </row>
    <row r="154" spans="1:1" hidden="1" x14ac:dyDescent="0.2">
      <c r="A154" s="74" t="s">
        <v>17</v>
      </c>
    </row>
    <row r="155" spans="1:1" hidden="1" x14ac:dyDescent="0.2">
      <c r="A155" s="74" t="s">
        <v>16</v>
      </c>
    </row>
    <row r="156" spans="1:1" hidden="1" x14ac:dyDescent="0.2">
      <c r="A156" s="74" t="s">
        <v>31</v>
      </c>
    </row>
    <row r="157" spans="1:1" hidden="1" x14ac:dyDescent="0.2">
      <c r="A157" s="74" t="s">
        <v>38</v>
      </c>
    </row>
    <row r="158" spans="1:1" hidden="1" x14ac:dyDescent="0.2">
      <c r="A158" s="74" t="s">
        <v>48</v>
      </c>
    </row>
    <row r="159" spans="1:1" hidden="1" x14ac:dyDescent="0.2">
      <c r="A159" s="74" t="s">
        <v>53</v>
      </c>
    </row>
    <row r="160" spans="1:1" hidden="1" x14ac:dyDescent="0.2">
      <c r="A160" s="74" t="s">
        <v>32</v>
      </c>
    </row>
    <row r="161" spans="1:1" hidden="1" x14ac:dyDescent="0.2">
      <c r="A161" s="74" t="s">
        <v>36</v>
      </c>
    </row>
    <row r="162" spans="1:1" hidden="1" x14ac:dyDescent="0.2">
      <c r="A162" s="74" t="s">
        <v>5</v>
      </c>
    </row>
    <row r="163" spans="1:1" hidden="1" x14ac:dyDescent="0.2">
      <c r="A163" s="74" t="s">
        <v>20</v>
      </c>
    </row>
    <row r="164" spans="1:1" hidden="1" x14ac:dyDescent="0.2">
      <c r="A164" s="74" t="s">
        <v>11</v>
      </c>
    </row>
    <row r="165" spans="1:1" hidden="1" x14ac:dyDescent="0.2">
      <c r="A165" s="74" t="s">
        <v>18</v>
      </c>
    </row>
    <row r="166" spans="1:1" hidden="1" x14ac:dyDescent="0.2">
      <c r="A166" s="74" t="s">
        <v>13</v>
      </c>
    </row>
    <row r="167" spans="1:1" hidden="1" x14ac:dyDescent="0.2">
      <c r="A167" s="74" t="s">
        <v>14</v>
      </c>
    </row>
    <row r="168" spans="1:1" hidden="1" x14ac:dyDescent="0.2">
      <c r="A168" s="74" t="s">
        <v>52</v>
      </c>
    </row>
    <row r="169" spans="1:1" hidden="1" x14ac:dyDescent="0.2">
      <c r="A169" s="74" t="s">
        <v>67</v>
      </c>
    </row>
    <row r="170" spans="1:1" hidden="1" x14ac:dyDescent="0.2">
      <c r="A170" s="74" t="s">
        <v>39</v>
      </c>
    </row>
    <row r="171" spans="1:1" hidden="1" x14ac:dyDescent="0.2">
      <c r="A171" s="74" t="s">
        <v>77</v>
      </c>
    </row>
    <row r="172" spans="1:1" hidden="1" x14ac:dyDescent="0.2">
      <c r="A172" s="74" t="s">
        <v>44</v>
      </c>
    </row>
    <row r="173" spans="1:1" hidden="1" x14ac:dyDescent="0.2">
      <c r="A173" s="74" t="s">
        <v>37</v>
      </c>
    </row>
    <row r="174" spans="1:1" hidden="1" x14ac:dyDescent="0.2">
      <c r="A174" s="74" t="s">
        <v>59</v>
      </c>
    </row>
    <row r="175" spans="1:1" hidden="1" x14ac:dyDescent="0.2">
      <c r="A175" s="74" t="s">
        <v>47</v>
      </c>
    </row>
    <row r="176" spans="1:1" hidden="1" x14ac:dyDescent="0.2">
      <c r="A176" s="74" t="s">
        <v>25</v>
      </c>
    </row>
    <row r="177" spans="1:1" hidden="1" x14ac:dyDescent="0.2">
      <c r="A177" s="74" t="s">
        <v>70</v>
      </c>
    </row>
    <row r="178" spans="1:1" hidden="1" x14ac:dyDescent="0.2">
      <c r="A178" s="74" t="s">
        <v>56</v>
      </c>
    </row>
    <row r="179" spans="1:1" hidden="1" x14ac:dyDescent="0.2">
      <c r="A179" s="74" t="s">
        <v>6</v>
      </c>
    </row>
    <row r="180" spans="1:1" hidden="1" x14ac:dyDescent="0.2">
      <c r="A180" s="74" t="s">
        <v>71</v>
      </c>
    </row>
  </sheetData>
  <sheetProtection sheet="1" selectLockedCells="1"/>
  <customSheetViews>
    <customSheetView guid="{9D399F31-A492-4634-9491-16051407BF4C}" showGridLines="0" hiddenRows="1">
      <pane xSplit="2" ySplit="9" topLeftCell="C10" activePane="bottomRight" state="frozen"/>
      <selection pane="bottomRight" activeCell="C7" sqref="C7:E7"/>
      <rowBreaks count="1" manualBreakCount="1">
        <brk id="48" max="16383" man="1"/>
      </rowBreaks>
      <pageMargins left="0.51181102362204722" right="0.51181102362204722" top="0.39370078740157483" bottom="0.39370078740157483" header="0.31496062992125984" footer="0.31496062992125984"/>
      <pageSetup paperSize="9" scale="80" orientation="landscape" r:id="rId1"/>
      <headerFooter>
        <oddFooter>&amp;C&amp;P von &amp;N&amp;R&amp;D</oddFooter>
      </headerFooter>
    </customSheetView>
  </customSheetViews>
  <mergeCells count="2">
    <mergeCell ref="C7:E7"/>
    <mergeCell ref="J5:K5"/>
  </mergeCells>
  <dataValidations count="1">
    <dataValidation type="list" allowBlank="1" showInputMessage="1" showErrorMessage="1" sqref="C7:E7">
      <formula1>$A$105:$A$180</formula1>
    </dataValidation>
  </dataValidations>
  <pageMargins left="0.51181102362204722" right="0.51181102362204722" top="0.39370078740157483" bottom="0.39370078740157483" header="0.31496062992125984" footer="0.31496062992125984"/>
  <pageSetup paperSize="9" scale="80" orientation="landscape" r:id="rId2"/>
  <headerFooter>
    <oddFooter>&amp;C&amp;P von &amp;N&amp;R&amp;D</oddFooter>
  </headerFooter>
  <rowBreaks count="1" manualBreakCount="1">
    <brk id="48"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04"/>
  <sheetViews>
    <sheetView showGridLines="0" workbookViewId="0">
      <pane xSplit="2" ySplit="7" topLeftCell="C8" activePane="bottomRight" state="frozen"/>
      <selection pane="topRight" activeCell="C1" sqref="C1"/>
      <selection pane="bottomLeft" activeCell="A4" sqref="A4"/>
      <selection pane="bottomRight" activeCell="A103" sqref="A103"/>
    </sheetView>
  </sheetViews>
  <sheetFormatPr baseColWidth="10" defaultRowHeight="12.75" x14ac:dyDescent="0.2"/>
  <cols>
    <col min="1" max="1" width="5.140625" style="3" customWidth="1"/>
    <col min="2" max="2" width="49.7109375" style="3" customWidth="1"/>
    <col min="3" max="4" width="14.28515625" style="3" customWidth="1"/>
    <col min="5" max="11" width="14.28515625" style="38" customWidth="1"/>
    <col min="12" max="12" width="14.5703125" style="96" bestFit="1" customWidth="1"/>
    <col min="13" max="16384" width="11.42578125" style="38"/>
  </cols>
  <sheetData>
    <row r="1" spans="1:12" x14ac:dyDescent="0.2">
      <c r="A1" s="139" t="s">
        <v>245</v>
      </c>
    </row>
    <row r="2" spans="1:12" x14ac:dyDescent="0.2">
      <c r="A2" t="s">
        <v>246</v>
      </c>
    </row>
    <row r="5" spans="1:12" ht="26.25" x14ac:dyDescent="0.4">
      <c r="A5" s="18" t="s">
        <v>244</v>
      </c>
      <c r="K5" s="182" t="s">
        <v>263</v>
      </c>
      <c r="L5" s="177"/>
    </row>
    <row r="7" spans="1:12" s="32" customFormat="1" x14ac:dyDescent="0.2">
      <c r="A7" s="21"/>
      <c r="B7" s="21"/>
      <c r="C7" s="21">
        <v>2021</v>
      </c>
      <c r="D7" s="21">
        <v>2022</v>
      </c>
      <c r="E7" s="21">
        <v>2023</v>
      </c>
      <c r="F7" s="21">
        <v>2024</v>
      </c>
      <c r="G7" s="21">
        <v>2025</v>
      </c>
      <c r="H7" s="21">
        <v>2026</v>
      </c>
      <c r="I7" s="21">
        <v>2027</v>
      </c>
      <c r="J7" s="21">
        <v>2028</v>
      </c>
      <c r="K7" s="21">
        <v>2029</v>
      </c>
      <c r="L7" s="94" t="s">
        <v>106</v>
      </c>
    </row>
    <row r="9" spans="1:12" s="53" customFormat="1" ht="15.75" x14ac:dyDescent="0.25">
      <c r="A9" s="22" t="s">
        <v>97</v>
      </c>
      <c r="B9" s="23" t="s">
        <v>198</v>
      </c>
      <c r="C9" s="23"/>
      <c r="D9" s="23"/>
      <c r="E9" s="7"/>
      <c r="F9" s="7"/>
      <c r="G9" s="7"/>
      <c r="H9" s="7"/>
      <c r="I9" s="7"/>
      <c r="J9" s="7"/>
      <c r="K9" s="7"/>
      <c r="L9" s="137"/>
    </row>
    <row r="10" spans="1:12" s="53" customFormat="1" ht="15.75" x14ac:dyDescent="0.25">
      <c r="A10" s="54"/>
      <c r="B10" s="75"/>
      <c r="C10" s="95" t="s">
        <v>215</v>
      </c>
      <c r="D10" s="75"/>
      <c r="E10" s="84" t="s">
        <v>216</v>
      </c>
      <c r="L10" s="97"/>
    </row>
    <row r="11" spans="1:12" s="53" customFormat="1" ht="15.75" x14ac:dyDescent="0.25">
      <c r="A11" s="54"/>
      <c r="B11" s="75"/>
      <c r="C11" s="94"/>
      <c r="D11" s="75"/>
      <c r="E11" s="32"/>
      <c r="L11" s="97"/>
    </row>
    <row r="12" spans="1:12" ht="12" customHeight="1" x14ac:dyDescent="0.2">
      <c r="B12" s="28" t="s">
        <v>200</v>
      </c>
      <c r="C12" s="85">
        <f>'Ressourcenausgleich Basis'!C134</f>
        <v>519245</v>
      </c>
      <c r="D12" s="86">
        <f>'Ressourcenausgleich Basis'!C120</f>
        <v>525967</v>
      </c>
      <c r="E12" s="82">
        <f t="shared" ref="E12:J12" si="0">D12+(D12*E33)</f>
        <v>530595.50959999999</v>
      </c>
      <c r="F12" s="82">
        <f t="shared" si="0"/>
        <v>535211.69053351996</v>
      </c>
      <c r="G12" s="82">
        <f t="shared" si="0"/>
        <v>539760.9899030549</v>
      </c>
      <c r="H12" s="82">
        <f t="shared" si="0"/>
        <v>544348.95831723092</v>
      </c>
      <c r="I12" s="82">
        <f t="shared" si="0"/>
        <v>548867.0546712639</v>
      </c>
      <c r="J12" s="82">
        <f t="shared" si="0"/>
        <v>553367.7645195683</v>
      </c>
      <c r="K12" s="50"/>
    </row>
    <row r="13" spans="1:12" s="53" customFormat="1" ht="15.75" x14ac:dyDescent="0.25">
      <c r="A13" s="54"/>
      <c r="B13" s="75"/>
      <c r="C13" s="75"/>
      <c r="D13" s="75"/>
      <c r="L13" s="97"/>
    </row>
    <row r="14" spans="1:12" x14ac:dyDescent="0.2">
      <c r="B14" s="28" t="s">
        <v>201</v>
      </c>
      <c r="C14" s="87">
        <f>'Ressourcenausgleich Basis'!C60</f>
        <v>1.1429653812687708</v>
      </c>
      <c r="D14" s="88">
        <f>'Ressourcenausgleich Basis'!C9</f>
        <v>1.124303944208243</v>
      </c>
      <c r="E14" s="91">
        <f t="shared" ref="E14:J15" si="1">D14+(D14*E35)</f>
        <v>1.1074393850451194</v>
      </c>
      <c r="F14" s="91">
        <f t="shared" si="1"/>
        <v>1.1074393850451194</v>
      </c>
      <c r="G14" s="91">
        <f t="shared" si="1"/>
        <v>1.1074393850451194</v>
      </c>
      <c r="H14" s="91">
        <f t="shared" si="1"/>
        <v>1.1074393850451194</v>
      </c>
      <c r="I14" s="91">
        <f t="shared" si="1"/>
        <v>1.1074393850451194</v>
      </c>
      <c r="J14" s="91">
        <f t="shared" si="1"/>
        <v>1.1074393850451194</v>
      </c>
      <c r="K14" s="77"/>
    </row>
    <row r="15" spans="1:12" x14ac:dyDescent="0.2">
      <c r="B15" s="28" t="s">
        <v>210</v>
      </c>
      <c r="C15" s="89">
        <f>'Ressourcenausgleich Basis'!C82</f>
        <v>0.69041462225426131</v>
      </c>
      <c r="D15" s="90">
        <f>'Ressourcenausgleich Basis'!C31</f>
        <v>0.69112917250316652</v>
      </c>
      <c r="E15" s="92">
        <f t="shared" si="1"/>
        <v>0.69112917250316652</v>
      </c>
      <c r="F15" s="92">
        <f t="shared" si="1"/>
        <v>0.69112917250316652</v>
      </c>
      <c r="G15" s="92">
        <f t="shared" si="1"/>
        <v>0.69112917250316652</v>
      </c>
      <c r="H15" s="92">
        <f t="shared" si="1"/>
        <v>0.69112917250316652</v>
      </c>
      <c r="I15" s="92">
        <f t="shared" si="1"/>
        <v>0.69112917250316652</v>
      </c>
      <c r="J15" s="92">
        <f t="shared" si="1"/>
        <v>0.69112917250316652</v>
      </c>
      <c r="K15" s="78"/>
    </row>
    <row r="16" spans="1:12" s="32" customFormat="1" x14ac:dyDescent="0.2">
      <c r="A16" s="30"/>
      <c r="B16" s="31"/>
      <c r="C16" s="31"/>
      <c r="L16" s="94"/>
    </row>
    <row r="17" spans="1:12" x14ac:dyDescent="0.2">
      <c r="B17" s="33" t="s">
        <v>202</v>
      </c>
      <c r="C17" s="86">
        <f>'Ressourcenausgleich Basis'!C64</f>
        <v>1128298872.8442192</v>
      </c>
      <c r="D17" s="85">
        <f>'Ressourcenausgleich Basis'!C13</f>
        <v>1186059601.063417</v>
      </c>
      <c r="E17" s="82">
        <f t="shared" ref="E17:J17" si="2">D17+(D17*E38)</f>
        <v>1245362581.1165879</v>
      </c>
      <c r="F17" s="82">
        <f t="shared" si="2"/>
        <v>1257816206.9277537</v>
      </c>
      <c r="G17" s="82">
        <f t="shared" si="2"/>
        <v>1295550693.1355863</v>
      </c>
      <c r="H17" s="82">
        <f t="shared" si="2"/>
        <v>1334417213.9296539</v>
      </c>
      <c r="I17" s="82">
        <f t="shared" si="2"/>
        <v>1374449730.3475435</v>
      </c>
      <c r="J17" s="82">
        <f t="shared" si="2"/>
        <v>1415683222.2579699</v>
      </c>
      <c r="K17" s="50"/>
    </row>
    <row r="18" spans="1:12" s="40" customFormat="1" x14ac:dyDescent="0.2">
      <c r="A18" s="79"/>
      <c r="B18" s="79" t="s">
        <v>89</v>
      </c>
      <c r="C18" s="80">
        <f>'Ressourcenausgleich Basis'!C68</f>
        <v>1289606551.3855174</v>
      </c>
      <c r="D18" s="81">
        <f>'Ressourcenausgleich Basis'!C17</f>
        <v>1333491487.5416548</v>
      </c>
      <c r="E18" s="80">
        <f>E17*E14</f>
        <v>1379163570.9899566</v>
      </c>
      <c r="F18" s="80">
        <f t="shared" ref="F18:J18" si="3">F17*F14</f>
        <v>1392955206.6998563</v>
      </c>
      <c r="G18" s="80">
        <f t="shared" si="3"/>
        <v>1434743862.900852</v>
      </c>
      <c r="H18" s="80">
        <f t="shared" si="3"/>
        <v>1477786178.7878776</v>
      </c>
      <c r="I18" s="80">
        <f t="shared" si="3"/>
        <v>1522119764.1515138</v>
      </c>
      <c r="J18" s="80">
        <f t="shared" si="3"/>
        <v>1567783357.0760593</v>
      </c>
      <c r="K18" s="80"/>
      <c r="L18" s="98"/>
    </row>
    <row r="19" spans="1:12" s="32" customFormat="1" x14ac:dyDescent="0.2">
      <c r="A19" s="21"/>
      <c r="B19" s="30" t="s">
        <v>203</v>
      </c>
      <c r="C19" s="86">
        <f>'Ressourcenausgleich Basis'!C73</f>
        <v>65197048.829999983</v>
      </c>
      <c r="D19" s="86">
        <f>'Ressourcenausgleich Basis'!C22</f>
        <v>70556371.389999971</v>
      </c>
      <c r="E19" s="83">
        <f t="shared" ref="E19:J21" si="4">D19+(D19*E39)</f>
        <v>81139827.098499969</v>
      </c>
      <c r="F19" s="83">
        <f t="shared" si="4"/>
        <v>81951225.369484961</v>
      </c>
      <c r="G19" s="83">
        <f t="shared" si="4"/>
        <v>84000006.003722087</v>
      </c>
      <c r="H19" s="83">
        <f t="shared" si="4"/>
        <v>86100006.153815135</v>
      </c>
      <c r="I19" s="83">
        <f t="shared" si="4"/>
        <v>88252506.30766052</v>
      </c>
      <c r="J19" s="83">
        <f t="shared" si="4"/>
        <v>90458818.965352029</v>
      </c>
      <c r="K19" s="76"/>
      <c r="L19" s="94"/>
    </row>
    <row r="20" spans="1:12" x14ac:dyDescent="0.2">
      <c r="B20" s="30" t="s">
        <v>204</v>
      </c>
      <c r="C20" s="86">
        <f>'Ressourcenausgleich Basis'!C79</f>
        <v>156010528.44999999</v>
      </c>
      <c r="D20" s="86">
        <f>'Ressourcenausgleich Basis'!C28</f>
        <v>194696872.80000001</v>
      </c>
      <c r="E20" s="83">
        <f t="shared" si="4"/>
        <v>204431716.44</v>
      </c>
      <c r="F20" s="83">
        <f t="shared" si="4"/>
        <v>219764095.17300001</v>
      </c>
      <c r="G20" s="83">
        <f t="shared" si="4"/>
        <v>236246402.31097502</v>
      </c>
      <c r="H20" s="83">
        <f t="shared" si="4"/>
        <v>253964882.48429814</v>
      </c>
      <c r="I20" s="83">
        <f t="shared" si="4"/>
        <v>273012248.6706205</v>
      </c>
      <c r="J20" s="83">
        <f t="shared" si="4"/>
        <v>293488167.32091701</v>
      </c>
      <c r="K20" s="76"/>
    </row>
    <row r="21" spans="1:12" x14ac:dyDescent="0.2">
      <c r="B21" s="30" t="s">
        <v>213</v>
      </c>
      <c r="C21" s="86">
        <f>'Ressourcenausgleich Basis'!C88</f>
        <v>139191037.09916666</v>
      </c>
      <c r="D21" s="86">
        <f>'Ressourcenausgleich Basis'!C37</f>
        <v>145052016.23440474</v>
      </c>
      <c r="E21" s="83">
        <f t="shared" si="4"/>
        <v>150854096.88378093</v>
      </c>
      <c r="F21" s="83">
        <f t="shared" si="4"/>
        <v>156888260.75913218</v>
      </c>
      <c r="G21" s="83">
        <f t="shared" si="4"/>
        <v>163163791.18949747</v>
      </c>
      <c r="H21" s="83">
        <f t="shared" si="4"/>
        <v>169690342.83707738</v>
      </c>
      <c r="I21" s="83">
        <f t="shared" si="4"/>
        <v>176477956.55056047</v>
      </c>
      <c r="J21" s="83">
        <f t="shared" si="4"/>
        <v>183537074.81258288</v>
      </c>
      <c r="K21" s="76"/>
    </row>
    <row r="22" spans="1:12" s="40" customFormat="1" x14ac:dyDescent="0.2">
      <c r="A22" s="79"/>
      <c r="B22" s="79" t="s">
        <v>89</v>
      </c>
      <c r="C22" s="80">
        <f>'Ressourcenausgleich Basis'!C90</f>
        <v>96099527.300000027</v>
      </c>
      <c r="D22" s="80">
        <f>'Ressourcenausgleich Basis'!C39</f>
        <v>100249679.95000003</v>
      </c>
      <c r="E22" s="80">
        <f>E21*E15</f>
        <v>104259667.14800002</v>
      </c>
      <c r="F22" s="80">
        <f t="shared" ref="F22:J22" si="5">F21*F15</f>
        <v>108430053.83392003</v>
      </c>
      <c r="G22" s="80">
        <f t="shared" si="5"/>
        <v>112767255.98727684</v>
      </c>
      <c r="H22" s="80">
        <f t="shared" si="5"/>
        <v>117277946.22676791</v>
      </c>
      <c r="I22" s="80">
        <f t="shared" si="5"/>
        <v>121969064.07583864</v>
      </c>
      <c r="J22" s="80">
        <f t="shared" si="5"/>
        <v>126847826.63887218</v>
      </c>
      <c r="K22" s="80"/>
      <c r="L22" s="98"/>
    </row>
    <row r="23" spans="1:12" x14ac:dyDescent="0.2">
      <c r="B23" s="30" t="s">
        <v>206</v>
      </c>
      <c r="C23" s="86">
        <f>'Ressourcenausgleich Basis'!C95</f>
        <v>1565406.0599999996</v>
      </c>
      <c r="D23" s="86">
        <f>'Ressourcenausgleich Basis'!C44</f>
        <v>1616917.6299999997</v>
      </c>
      <c r="E23" s="82">
        <f t="shared" ref="E23:J25" si="6">D23+(D23*E42)</f>
        <v>1665425.1588999997</v>
      </c>
      <c r="F23" s="82">
        <f>E23+(E23*F42)</f>
        <v>1715387.9136669997</v>
      </c>
      <c r="G23" s="82">
        <f t="shared" si="6"/>
        <v>1766849.5510770096</v>
      </c>
      <c r="H23" s="82">
        <f t="shared" si="6"/>
        <v>1819855.0376093199</v>
      </c>
      <c r="I23" s="82">
        <f t="shared" si="6"/>
        <v>1874450.6887375994</v>
      </c>
      <c r="J23" s="82">
        <f t="shared" si="6"/>
        <v>1930684.2093997274</v>
      </c>
      <c r="K23" s="50"/>
    </row>
    <row r="24" spans="1:12" x14ac:dyDescent="0.2">
      <c r="B24" s="30" t="s">
        <v>207</v>
      </c>
      <c r="C24" s="86">
        <f>'Ressourcenausgleich Basis'!C100</f>
        <v>64401961.040000014</v>
      </c>
      <c r="D24" s="86">
        <f>'Ressourcenausgleich Basis'!C49</f>
        <v>66697905.510000005</v>
      </c>
      <c r="E24" s="82">
        <f t="shared" si="6"/>
        <v>69365821.730400011</v>
      </c>
      <c r="F24" s="82">
        <f t="shared" si="6"/>
        <v>72140454.599616006</v>
      </c>
      <c r="G24" s="82">
        <f t="shared" si="6"/>
        <v>75026072.783600643</v>
      </c>
      <c r="H24" s="82">
        <f t="shared" si="6"/>
        <v>78027115.694944665</v>
      </c>
      <c r="I24" s="82">
        <f t="shared" si="6"/>
        <v>81148200.322742447</v>
      </c>
      <c r="J24" s="82">
        <f t="shared" si="6"/>
        <v>84394128.335652143</v>
      </c>
      <c r="K24" s="50"/>
    </row>
    <row r="25" spans="1:12" x14ac:dyDescent="0.2">
      <c r="B25" s="30" t="s">
        <v>208</v>
      </c>
      <c r="C25" s="86">
        <f>'Ressourcenausgleich Basis'!C105</f>
        <v>99162376.300000027</v>
      </c>
      <c r="D25" s="86">
        <f>'Ressourcenausgleich Basis'!C54</f>
        <v>104385009.85000001</v>
      </c>
      <c r="E25" s="82">
        <f t="shared" si="6"/>
        <v>107516560.1455</v>
      </c>
      <c r="F25" s="82">
        <f t="shared" si="6"/>
        <v>107516560.1455</v>
      </c>
      <c r="G25" s="82">
        <f t="shared" si="6"/>
        <v>107516560.1455</v>
      </c>
      <c r="H25" s="82">
        <f t="shared" si="6"/>
        <v>107516560.1455</v>
      </c>
      <c r="I25" s="82">
        <f t="shared" si="6"/>
        <v>107516560.1455</v>
      </c>
      <c r="J25" s="82">
        <f t="shared" si="6"/>
        <v>107516560.1455</v>
      </c>
      <c r="K25" s="50"/>
    </row>
    <row r="26" spans="1:12" x14ac:dyDescent="0.2">
      <c r="B26" s="30"/>
      <c r="C26" s="30"/>
      <c r="D26" s="36"/>
    </row>
    <row r="27" spans="1:12" x14ac:dyDescent="0.2">
      <c r="B27" s="30" t="s">
        <v>104</v>
      </c>
      <c r="C27" s="76">
        <f>'Ressourcenausgleich Basis'!C136</f>
        <v>3412.7307906008091</v>
      </c>
      <c r="D27" s="47">
        <f>'Ressourcenausgleich Basis'!C122</f>
        <v>3558.5773340754358</v>
      </c>
      <c r="E27" s="50">
        <f>(E18+E19+E20+E22+E23+E24+E25)/E12</f>
        <v>3670.4844904915435</v>
      </c>
      <c r="F27" s="50">
        <f t="shared" ref="F27:I27" si="7">(F18+F19+F20+F22+F23+F24+F25)/F12</f>
        <v>3707.8281712360281</v>
      </c>
      <c r="G27" s="50">
        <f t="shared" si="7"/>
        <v>3801.8068146265446</v>
      </c>
      <c r="H27" s="50">
        <f t="shared" si="7"/>
        <v>3899.1395355879145</v>
      </c>
      <c r="I27" s="50">
        <f t="shared" si="7"/>
        <v>4000.7735492118622</v>
      </c>
      <c r="J27" s="50">
        <f>(J18+J19+J20+J22+J23+J24+J25)/J12</f>
        <v>4106.5267772954912</v>
      </c>
      <c r="K27" s="50"/>
    </row>
    <row r="28" spans="1:12" x14ac:dyDescent="0.2">
      <c r="B28" s="30" t="s">
        <v>209</v>
      </c>
      <c r="C28" s="76">
        <v>3461.2316590299547</v>
      </c>
      <c r="D28" s="47">
        <f>'Ressourcenausgleich Basis'!C139</f>
        <v>3485.6540623381225</v>
      </c>
      <c r="E28" s="50">
        <f t="shared" ref="E28:J28" si="8">AVERAGE(D27:E27)</f>
        <v>3614.5309122834897</v>
      </c>
      <c r="F28" s="50">
        <f t="shared" si="8"/>
        <v>3689.156330863786</v>
      </c>
      <c r="G28" s="50">
        <f t="shared" si="8"/>
        <v>3754.8174929312863</v>
      </c>
      <c r="H28" s="50">
        <f>AVERAGE(G27:H27)</f>
        <v>3850.4731751072295</v>
      </c>
      <c r="I28" s="50">
        <f t="shared" si="8"/>
        <v>3949.9565423998883</v>
      </c>
      <c r="J28" s="50">
        <f t="shared" si="8"/>
        <v>4053.6501632536765</v>
      </c>
      <c r="K28" s="50"/>
    </row>
    <row r="29" spans="1:12" x14ac:dyDescent="0.2">
      <c r="B29" s="30"/>
      <c r="C29" s="30"/>
      <c r="D29" s="36"/>
    </row>
    <row r="30" spans="1:12" x14ac:dyDescent="0.2">
      <c r="B30" s="30" t="s">
        <v>102</v>
      </c>
      <c r="C30" s="30"/>
      <c r="D30" s="36"/>
      <c r="F30" s="6">
        <v>0.96</v>
      </c>
      <c r="G30" s="6">
        <v>0.96</v>
      </c>
      <c r="H30" s="6">
        <v>0.96</v>
      </c>
      <c r="I30" s="6">
        <v>0.96</v>
      </c>
      <c r="J30" s="6">
        <v>0.96</v>
      </c>
      <c r="K30" s="6">
        <v>0.96</v>
      </c>
    </row>
    <row r="31" spans="1:12" x14ac:dyDescent="0.2">
      <c r="A31" s="38"/>
      <c r="B31" s="38"/>
      <c r="C31" s="38"/>
      <c r="D31" s="5"/>
    </row>
    <row r="32" spans="1:12" x14ac:dyDescent="0.2">
      <c r="A32" s="154"/>
      <c r="B32" s="157" t="s">
        <v>214</v>
      </c>
      <c r="C32" s="154"/>
      <c r="D32" s="155"/>
      <c r="E32" s="154"/>
      <c r="F32" s="154"/>
      <c r="G32" s="154"/>
      <c r="H32" s="154"/>
      <c r="I32" s="154"/>
      <c r="J32" s="154"/>
      <c r="K32" s="154"/>
      <c r="L32" s="156"/>
    </row>
    <row r="33" spans="1:12" x14ac:dyDescent="0.2">
      <c r="A33" s="154"/>
      <c r="B33" s="158" t="s">
        <v>200</v>
      </c>
      <c r="C33" s="154"/>
      <c r="D33" s="93">
        <f>(D12-C12)/C12</f>
        <v>1.2945719265471983E-2</v>
      </c>
      <c r="E33" s="170">
        <v>8.8000000000000005E-3</v>
      </c>
      <c r="F33" s="170">
        <v>8.6999999999999994E-3</v>
      </c>
      <c r="G33" s="170">
        <v>8.5000000000000006E-3</v>
      </c>
      <c r="H33" s="170">
        <v>8.5000000000000006E-3</v>
      </c>
      <c r="I33" s="170">
        <v>8.3000000000000001E-3</v>
      </c>
      <c r="J33" s="170">
        <v>8.2000000000000007E-3</v>
      </c>
      <c r="K33" s="159"/>
      <c r="L33" s="156" t="s">
        <v>250</v>
      </c>
    </row>
    <row r="34" spans="1:12" ht="15.75" x14ac:dyDescent="0.25">
      <c r="A34" s="154"/>
      <c r="B34" s="160"/>
      <c r="C34" s="154"/>
      <c r="D34" s="155"/>
      <c r="E34" s="162"/>
      <c r="F34" s="162"/>
      <c r="G34" s="162"/>
      <c r="H34" s="162"/>
      <c r="I34" s="162"/>
      <c r="J34" s="162"/>
      <c r="K34" s="154"/>
      <c r="L34" s="156"/>
    </row>
    <row r="35" spans="1:12" x14ac:dyDescent="0.2">
      <c r="A35" s="154"/>
      <c r="B35" s="158" t="s">
        <v>201</v>
      </c>
      <c r="C35" s="154"/>
      <c r="D35" s="93">
        <f>(D14-C14)/C14</f>
        <v>-1.6327211100490478E-2</v>
      </c>
      <c r="E35" s="170">
        <v>-1.4999999999999999E-2</v>
      </c>
      <c r="F35" s="170">
        <v>0</v>
      </c>
      <c r="G35" s="170">
        <v>0</v>
      </c>
      <c r="H35" s="170">
        <v>0</v>
      </c>
      <c r="I35" s="170">
        <v>0</v>
      </c>
      <c r="J35" s="170">
        <v>0</v>
      </c>
      <c r="K35" s="159"/>
      <c r="L35" s="156" t="s">
        <v>217</v>
      </c>
    </row>
    <row r="36" spans="1:12" x14ac:dyDescent="0.2">
      <c r="A36" s="154"/>
      <c r="B36" s="158" t="s">
        <v>210</v>
      </c>
      <c r="C36" s="154"/>
      <c r="D36" s="93">
        <f>(D15-C15)/C15</f>
        <v>1.0349581626358725E-3</v>
      </c>
      <c r="E36" s="170">
        <v>0</v>
      </c>
      <c r="F36" s="170">
        <v>0</v>
      </c>
      <c r="G36" s="170">
        <v>0</v>
      </c>
      <c r="H36" s="170">
        <v>0</v>
      </c>
      <c r="I36" s="170">
        <v>0</v>
      </c>
      <c r="J36" s="170">
        <v>0</v>
      </c>
      <c r="K36" s="159"/>
      <c r="L36" s="156" t="s">
        <v>217</v>
      </c>
    </row>
    <row r="37" spans="1:12" x14ac:dyDescent="0.2">
      <c r="A37" s="154"/>
      <c r="B37" s="161"/>
      <c r="C37" s="154"/>
      <c r="D37" s="155"/>
      <c r="E37" s="162"/>
      <c r="F37" s="162"/>
      <c r="G37" s="162"/>
      <c r="H37" s="162"/>
      <c r="I37" s="162"/>
      <c r="J37" s="162"/>
      <c r="K37" s="154"/>
      <c r="L37" s="156"/>
    </row>
    <row r="38" spans="1:12" x14ac:dyDescent="0.2">
      <c r="A38" s="154"/>
      <c r="B38" s="162" t="s">
        <v>202</v>
      </c>
      <c r="C38" s="154"/>
      <c r="D38" s="93">
        <f>(D17-C17)/C17</f>
        <v>5.1192755403179947E-2</v>
      </c>
      <c r="E38" s="170">
        <v>0.05</v>
      </c>
      <c r="F38" s="170">
        <v>0.01</v>
      </c>
      <c r="G38" s="170">
        <v>0.03</v>
      </c>
      <c r="H38" s="170">
        <v>0.03</v>
      </c>
      <c r="I38" s="170">
        <v>0.03</v>
      </c>
      <c r="J38" s="170">
        <v>0.03</v>
      </c>
      <c r="K38" s="159"/>
      <c r="L38" s="156" t="s">
        <v>218</v>
      </c>
    </row>
    <row r="39" spans="1:12" x14ac:dyDescent="0.2">
      <c r="A39" s="154"/>
      <c r="B39" s="162" t="s">
        <v>203</v>
      </c>
      <c r="C39" s="154"/>
      <c r="D39" s="93">
        <f>(D19-C19)/C19</f>
        <v>8.2201919506729754E-2</v>
      </c>
      <c r="E39" s="170">
        <v>0.15</v>
      </c>
      <c r="F39" s="170">
        <v>0.01</v>
      </c>
      <c r="G39" s="170">
        <v>2.5000000000000001E-2</v>
      </c>
      <c r="H39" s="170">
        <v>2.5000000000000001E-2</v>
      </c>
      <c r="I39" s="170">
        <v>2.5000000000000001E-2</v>
      </c>
      <c r="J39" s="170">
        <v>2.5000000000000001E-2</v>
      </c>
      <c r="K39" s="159"/>
      <c r="L39" s="156" t="s">
        <v>218</v>
      </c>
    </row>
    <row r="40" spans="1:12" x14ac:dyDescent="0.2">
      <c r="A40" s="154"/>
      <c r="B40" s="162" t="s">
        <v>204</v>
      </c>
      <c r="C40" s="154"/>
      <c r="D40" s="93">
        <f>(D20-C20)/C20</f>
        <v>0.24797265116885145</v>
      </c>
      <c r="E40" s="170">
        <v>0.05</v>
      </c>
      <c r="F40" s="170">
        <v>7.4999999999999997E-2</v>
      </c>
      <c r="G40" s="170">
        <v>7.4999999999999997E-2</v>
      </c>
      <c r="H40" s="170">
        <v>7.4999999999999997E-2</v>
      </c>
      <c r="I40" s="170">
        <v>7.4999999999999997E-2</v>
      </c>
      <c r="J40" s="170">
        <v>7.4999999999999997E-2</v>
      </c>
      <c r="K40" s="159"/>
      <c r="L40" s="156" t="s">
        <v>218</v>
      </c>
    </row>
    <row r="41" spans="1:12" x14ac:dyDescent="0.2">
      <c r="A41" s="154"/>
      <c r="B41" s="162" t="s">
        <v>213</v>
      </c>
      <c r="C41" s="154"/>
      <c r="D41" s="93">
        <f>(D21-C21)/C21</f>
        <v>4.2107446408797329E-2</v>
      </c>
      <c r="E41" s="170">
        <v>0.04</v>
      </c>
      <c r="F41" s="170">
        <v>0.04</v>
      </c>
      <c r="G41" s="170">
        <v>0.04</v>
      </c>
      <c r="H41" s="170">
        <v>0.04</v>
      </c>
      <c r="I41" s="170">
        <v>0.04</v>
      </c>
      <c r="J41" s="170">
        <v>0.04</v>
      </c>
      <c r="K41" s="159"/>
      <c r="L41" s="156" t="s">
        <v>217</v>
      </c>
    </row>
    <row r="42" spans="1:12" x14ac:dyDescent="0.2">
      <c r="A42" s="154"/>
      <c r="B42" s="162" t="s">
        <v>206</v>
      </c>
      <c r="C42" s="154"/>
      <c r="D42" s="93">
        <f>(D23-C23)/C23</f>
        <v>3.2906203263324586E-2</v>
      </c>
      <c r="E42" s="170">
        <v>0.03</v>
      </c>
      <c r="F42" s="170">
        <v>0.03</v>
      </c>
      <c r="G42" s="170">
        <v>0.03</v>
      </c>
      <c r="H42" s="170">
        <v>0.03</v>
      </c>
      <c r="I42" s="170">
        <v>0.03</v>
      </c>
      <c r="J42" s="170">
        <v>0.03</v>
      </c>
      <c r="K42" s="159"/>
      <c r="L42" s="156" t="s">
        <v>217</v>
      </c>
    </row>
    <row r="43" spans="1:12" x14ac:dyDescent="0.2">
      <c r="A43" s="154"/>
      <c r="B43" s="162" t="s">
        <v>207</v>
      </c>
      <c r="C43" s="154"/>
      <c r="D43" s="93">
        <f>(D24-C24)/C24</f>
        <v>3.5650226063364467E-2</v>
      </c>
      <c r="E43" s="170">
        <v>0.04</v>
      </c>
      <c r="F43" s="170">
        <v>0.04</v>
      </c>
      <c r="G43" s="170">
        <v>0.04</v>
      </c>
      <c r="H43" s="170">
        <v>0.04</v>
      </c>
      <c r="I43" s="170">
        <v>0.04</v>
      </c>
      <c r="J43" s="170">
        <v>0.04</v>
      </c>
      <c r="K43" s="159"/>
      <c r="L43" s="156" t="s">
        <v>217</v>
      </c>
    </row>
    <row r="44" spans="1:12" x14ac:dyDescent="0.2">
      <c r="A44" s="154"/>
      <c r="B44" s="162" t="s">
        <v>208</v>
      </c>
      <c r="C44" s="154"/>
      <c r="D44" s="93">
        <f>(D25-C25)/C25</f>
        <v>5.2667490885855067E-2</v>
      </c>
      <c r="E44" s="170">
        <v>0.03</v>
      </c>
      <c r="F44" s="170">
        <v>0</v>
      </c>
      <c r="G44" s="170">
        <v>0</v>
      </c>
      <c r="H44" s="170">
        <v>0</v>
      </c>
      <c r="I44" s="170">
        <v>0</v>
      </c>
      <c r="J44" s="170">
        <v>0</v>
      </c>
      <c r="K44" s="159"/>
      <c r="L44" s="156" t="s">
        <v>218</v>
      </c>
    </row>
    <row r="45" spans="1:12" x14ac:dyDescent="0.2">
      <c r="D45" s="5"/>
    </row>
    <row r="46" spans="1:12" s="53" customFormat="1" ht="15.75" x14ac:dyDescent="0.25">
      <c r="A46" s="22" t="s">
        <v>98</v>
      </c>
      <c r="B46" s="23" t="s">
        <v>220</v>
      </c>
      <c r="C46" s="23"/>
      <c r="D46" s="23"/>
      <c r="E46" s="7"/>
      <c r="F46" s="7"/>
      <c r="G46" s="7"/>
      <c r="H46" s="7"/>
      <c r="I46" s="7"/>
      <c r="J46" s="7"/>
      <c r="K46" s="7"/>
      <c r="L46" s="137"/>
    </row>
    <row r="47" spans="1:12" x14ac:dyDescent="0.2">
      <c r="D47" s="5"/>
    </row>
    <row r="48" spans="1:12" x14ac:dyDescent="0.2">
      <c r="B48" s="3" t="s">
        <v>226</v>
      </c>
      <c r="D48" s="5"/>
      <c r="F48" s="5">
        <v>1166</v>
      </c>
      <c r="G48" s="5">
        <v>1166</v>
      </c>
      <c r="H48" s="5">
        <v>1166</v>
      </c>
      <c r="I48" s="5">
        <v>1166</v>
      </c>
      <c r="J48" s="5">
        <v>1166</v>
      </c>
      <c r="K48" s="5">
        <v>1166</v>
      </c>
    </row>
    <row r="49" spans="1:12" x14ac:dyDescent="0.2">
      <c r="B49" s="3" t="s">
        <v>227</v>
      </c>
      <c r="D49" s="5"/>
      <c r="F49" s="5">
        <v>134</v>
      </c>
      <c r="G49" s="5">
        <v>134</v>
      </c>
      <c r="H49" s="5">
        <v>134</v>
      </c>
      <c r="I49" s="5">
        <v>134</v>
      </c>
      <c r="J49" s="5">
        <v>134</v>
      </c>
      <c r="K49" s="5">
        <v>134</v>
      </c>
    </row>
    <row r="50" spans="1:12" x14ac:dyDescent="0.2">
      <c r="B50" s="38" t="s">
        <v>228</v>
      </c>
      <c r="D50" s="5"/>
      <c r="F50" s="38">
        <v>8.0000000000000002E-3</v>
      </c>
      <c r="G50" s="38">
        <v>8.0000000000000002E-3</v>
      </c>
      <c r="H50" s="38">
        <v>8.0000000000000002E-3</v>
      </c>
      <c r="I50" s="38">
        <v>8.0000000000000002E-3</v>
      </c>
      <c r="J50" s="38">
        <v>8.0000000000000002E-3</v>
      </c>
      <c r="K50" s="38">
        <v>8.0000000000000002E-3</v>
      </c>
    </row>
    <row r="51" spans="1:12" x14ac:dyDescent="0.2">
      <c r="B51" s="38" t="s">
        <v>229</v>
      </c>
      <c r="F51" s="133">
        <v>29</v>
      </c>
      <c r="G51" s="133">
        <v>29</v>
      </c>
      <c r="H51" s="133">
        <v>29</v>
      </c>
      <c r="I51" s="133">
        <v>29</v>
      </c>
      <c r="J51" s="133">
        <v>29</v>
      </c>
      <c r="K51" s="133">
        <v>29</v>
      </c>
    </row>
    <row r="52" spans="1:12" x14ac:dyDescent="0.2">
      <c r="B52" s="38" t="s">
        <v>177</v>
      </c>
      <c r="F52" s="133">
        <v>320</v>
      </c>
      <c r="G52" s="133">
        <v>320</v>
      </c>
      <c r="H52" s="133">
        <v>320</v>
      </c>
      <c r="I52" s="133">
        <v>320</v>
      </c>
      <c r="J52" s="133">
        <v>320</v>
      </c>
      <c r="K52" s="133">
        <v>320</v>
      </c>
    </row>
    <row r="54" spans="1:12" x14ac:dyDescent="0.2">
      <c r="D54" s="5"/>
    </row>
    <row r="55" spans="1:12" s="53" customFormat="1" ht="15.75" x14ac:dyDescent="0.25">
      <c r="A55" s="22" t="s">
        <v>99</v>
      </c>
      <c r="B55" s="23" t="s">
        <v>221</v>
      </c>
      <c r="C55" s="23"/>
      <c r="D55" s="23"/>
      <c r="E55" s="7"/>
      <c r="F55" s="7"/>
      <c r="G55" s="7"/>
      <c r="H55" s="7"/>
      <c r="I55" s="7"/>
      <c r="J55" s="7"/>
      <c r="K55" s="7"/>
      <c r="L55" s="137"/>
    </row>
    <row r="56" spans="1:12" x14ac:dyDescent="0.2">
      <c r="D56" s="5"/>
    </row>
    <row r="57" spans="1:12" x14ac:dyDescent="0.2">
      <c r="B57" s="100" t="s">
        <v>232</v>
      </c>
      <c r="D57" s="85">
        <f>'SL Schule Basis'!C10</f>
        <v>59299</v>
      </c>
      <c r="E57" s="82">
        <f>D57+(D57*E72)</f>
        <v>60040.237500000003</v>
      </c>
      <c r="F57" s="82">
        <f t="shared" ref="F57:J57" si="9">E57+(E57*F72)</f>
        <v>60586.603661250003</v>
      </c>
      <c r="G57" s="82">
        <f t="shared" si="9"/>
        <v>61041.003188709379</v>
      </c>
      <c r="H57" s="82">
        <f t="shared" si="9"/>
        <v>61382.832806566148</v>
      </c>
      <c r="I57" s="82">
        <f t="shared" si="9"/>
        <v>61892.310318860647</v>
      </c>
      <c r="J57" s="82">
        <f t="shared" si="9"/>
        <v>62344.124184188331</v>
      </c>
    </row>
    <row r="58" spans="1:12" x14ac:dyDescent="0.2">
      <c r="A58" s="38"/>
      <c r="B58" s="101" t="s">
        <v>132</v>
      </c>
      <c r="C58" s="38"/>
      <c r="D58" s="135">
        <f t="shared" ref="D58:J58" si="10">D57/D12</f>
        <v>0.11274281466327736</v>
      </c>
      <c r="E58" s="135">
        <f t="shared" si="10"/>
        <v>0.11315632419366409</v>
      </c>
      <c r="F58" s="135">
        <f t="shared" si="10"/>
        <v>0.1132011963357058</v>
      </c>
      <c r="G58" s="135">
        <f t="shared" si="10"/>
        <v>0.11308894923968625</v>
      </c>
      <c r="H58" s="135">
        <f t="shared" si="10"/>
        <v>0.11276375543423746</v>
      </c>
      <c r="I58" s="135">
        <f t="shared" si="10"/>
        <v>0.11276375543423747</v>
      </c>
      <c r="J58" s="135">
        <f t="shared" si="10"/>
        <v>0.11266309348235211</v>
      </c>
    </row>
    <row r="59" spans="1:12" x14ac:dyDescent="0.2">
      <c r="A59" s="38"/>
      <c r="B59" s="101"/>
      <c r="C59" s="38"/>
      <c r="D59" s="50"/>
      <c r="E59" s="50"/>
      <c r="F59" s="50"/>
      <c r="G59" s="50"/>
      <c r="H59" s="50"/>
      <c r="I59" s="50"/>
      <c r="J59" s="50"/>
    </row>
    <row r="60" spans="1:12" x14ac:dyDescent="0.2">
      <c r="B60" s="100" t="s">
        <v>233</v>
      </c>
      <c r="D60" s="85">
        <f>'SL Schule Basis'!C11</f>
        <v>1550</v>
      </c>
      <c r="E60" s="82">
        <f>D60+(D60*E73)</f>
        <v>1581</v>
      </c>
      <c r="F60" s="82">
        <f t="shared" ref="F60:J60" si="11">E60+(E60*F73)</f>
        <v>1612.62</v>
      </c>
      <c r="G60" s="82">
        <f t="shared" si="11"/>
        <v>1644.8724</v>
      </c>
      <c r="H60" s="82">
        <f t="shared" si="11"/>
        <v>1677.7698479999999</v>
      </c>
      <c r="I60" s="82">
        <f t="shared" si="11"/>
        <v>1711.32524496</v>
      </c>
      <c r="J60" s="82">
        <f t="shared" si="11"/>
        <v>1745.5517498592001</v>
      </c>
    </row>
    <row r="61" spans="1:12" x14ac:dyDescent="0.2">
      <c r="A61" s="38"/>
      <c r="B61" s="101" t="s">
        <v>124</v>
      </c>
      <c r="C61" s="38"/>
      <c r="D61" s="135">
        <f t="shared" ref="D61:J61" si="12">D60/D12</f>
        <v>2.9469529457171267E-3</v>
      </c>
      <c r="E61" s="135">
        <f t="shared" si="12"/>
        <v>2.9796709007052632E-3</v>
      </c>
      <c r="F61" s="135">
        <f>F60/F12</f>
        <v>3.0130507769598179E-3</v>
      </c>
      <c r="G61" s="135">
        <f t="shared" si="12"/>
        <v>3.0474088175498405E-3</v>
      </c>
      <c r="H61" s="135">
        <f t="shared" si="12"/>
        <v>3.0821586454148112E-3</v>
      </c>
      <c r="I61" s="135">
        <f t="shared" si="12"/>
        <v>3.1179230569504191E-3</v>
      </c>
      <c r="J61" s="135">
        <f t="shared" si="12"/>
        <v>3.1544153125267083E-3</v>
      </c>
    </row>
    <row r="62" spans="1:12" x14ac:dyDescent="0.2">
      <c r="D62" s="5"/>
    </row>
    <row r="63" spans="1:12" x14ac:dyDescent="0.2">
      <c r="B63" s="38" t="s">
        <v>235</v>
      </c>
      <c r="D63" s="85">
        <f>'SL Schule Basis'!C16</f>
        <v>1157731238.2900002</v>
      </c>
      <c r="E63" s="82">
        <f>D63+(D63*E75)</f>
        <v>1175097206.8643503</v>
      </c>
      <c r="F63" s="82">
        <f t="shared" ref="F63:J63" si="13">E63+(E63*F75)</f>
        <v>1192723664.9673157</v>
      </c>
      <c r="G63" s="82">
        <f t="shared" si="13"/>
        <v>1210614519.9418254</v>
      </c>
      <c r="H63" s="82">
        <f t="shared" si="13"/>
        <v>1228773737.7409527</v>
      </c>
      <c r="I63" s="82">
        <f t="shared" si="13"/>
        <v>1247205343.8070669</v>
      </c>
      <c r="J63" s="82">
        <f t="shared" si="13"/>
        <v>1265913423.9641728</v>
      </c>
    </row>
    <row r="64" spans="1:12" x14ac:dyDescent="0.2">
      <c r="B64" s="38" t="s">
        <v>134</v>
      </c>
      <c r="D64" s="50">
        <f>D63/D57</f>
        <v>19523.621617396588</v>
      </c>
      <c r="E64" s="50">
        <f t="shared" ref="E64:J64" si="14">E63/E57</f>
        <v>19571.828090525963</v>
      </c>
      <c r="F64" s="50">
        <f t="shared" si="14"/>
        <v>19686.260540961106</v>
      </c>
      <c r="G64" s="50">
        <f t="shared" si="14"/>
        <v>19832.808386179178</v>
      </c>
      <c r="H64" s="50">
        <f t="shared" si="14"/>
        <v>20018.198599812917</v>
      </c>
      <c r="I64" s="50">
        <f t="shared" si="14"/>
        <v>20151.216482009429</v>
      </c>
      <c r="J64" s="50">
        <f t="shared" si="14"/>
        <v>20305.256357827428</v>
      </c>
    </row>
    <row r="65" spans="1:14" x14ac:dyDescent="0.2">
      <c r="D65" s="5"/>
    </row>
    <row r="66" spans="1:14" x14ac:dyDescent="0.2">
      <c r="B66" s="3" t="s">
        <v>130</v>
      </c>
      <c r="F66" s="6">
        <v>0.65</v>
      </c>
      <c r="G66" s="6">
        <v>0.65</v>
      </c>
      <c r="H66" s="6">
        <v>0.65</v>
      </c>
      <c r="I66" s="6">
        <v>0.65</v>
      </c>
      <c r="J66" s="6">
        <v>0.65</v>
      </c>
      <c r="K66" s="6">
        <v>0.65</v>
      </c>
    </row>
    <row r="67" spans="1:14" x14ac:dyDescent="0.2">
      <c r="B67" s="38" t="s">
        <v>131</v>
      </c>
      <c r="F67" s="6">
        <v>0.2</v>
      </c>
      <c r="G67" s="6">
        <v>0.2</v>
      </c>
      <c r="H67" s="6">
        <v>0.2</v>
      </c>
      <c r="I67" s="6">
        <v>0.2</v>
      </c>
      <c r="J67" s="6">
        <v>0.2</v>
      </c>
      <c r="K67" s="6">
        <v>0.2</v>
      </c>
    </row>
    <row r="68" spans="1:14" x14ac:dyDescent="0.2">
      <c r="B68" s="3" t="s">
        <v>125</v>
      </c>
      <c r="F68" s="5">
        <v>11000</v>
      </c>
      <c r="G68" s="5">
        <v>11000</v>
      </c>
      <c r="H68" s="5">
        <v>11000</v>
      </c>
      <c r="I68" s="5">
        <v>11000</v>
      </c>
      <c r="J68" s="5">
        <v>11000</v>
      </c>
      <c r="K68" s="5">
        <v>11000</v>
      </c>
    </row>
    <row r="69" spans="1:14" x14ac:dyDescent="0.2">
      <c r="B69" s="38" t="s">
        <v>126</v>
      </c>
      <c r="F69" s="6">
        <v>0.65</v>
      </c>
      <c r="G69" s="6">
        <v>0.65</v>
      </c>
      <c r="H69" s="6">
        <v>0.65</v>
      </c>
      <c r="I69" s="6">
        <v>0.65</v>
      </c>
      <c r="J69" s="6">
        <v>0.65</v>
      </c>
      <c r="K69" s="6">
        <v>0.65</v>
      </c>
    </row>
    <row r="71" spans="1:14" x14ac:dyDescent="0.2">
      <c r="A71" s="154"/>
      <c r="B71" s="157" t="s">
        <v>214</v>
      </c>
      <c r="C71" s="154"/>
      <c r="D71" s="154"/>
      <c r="E71" s="154"/>
      <c r="F71" s="154"/>
      <c r="G71" s="154"/>
      <c r="H71" s="154"/>
      <c r="I71" s="154"/>
      <c r="J71" s="154"/>
      <c r="K71" s="154"/>
      <c r="L71" s="156"/>
    </row>
    <row r="72" spans="1:14" x14ac:dyDescent="0.2">
      <c r="A72" s="154"/>
      <c r="B72" s="163" t="s">
        <v>232</v>
      </c>
      <c r="C72" s="154"/>
      <c r="D72" s="154"/>
      <c r="E72" s="170">
        <v>1.2500000000000001E-2</v>
      </c>
      <c r="F72" s="170">
        <v>9.1000000000000004E-3</v>
      </c>
      <c r="G72" s="170">
        <v>7.4999999999999997E-3</v>
      </c>
      <c r="H72" s="170">
        <v>5.5999999999999999E-3</v>
      </c>
      <c r="I72" s="170">
        <v>8.3000000000000001E-3</v>
      </c>
      <c r="J72" s="170">
        <v>7.3000000000000001E-3</v>
      </c>
      <c r="K72" s="154"/>
      <c r="L72" s="156" t="s">
        <v>250</v>
      </c>
    </row>
    <row r="73" spans="1:14" x14ac:dyDescent="0.2">
      <c r="A73" s="154"/>
      <c r="B73" s="163" t="s">
        <v>233</v>
      </c>
      <c r="C73" s="154"/>
      <c r="D73" s="154"/>
      <c r="E73" s="170">
        <v>0.02</v>
      </c>
      <c r="F73" s="170">
        <v>0.02</v>
      </c>
      <c r="G73" s="170">
        <v>0.02</v>
      </c>
      <c r="H73" s="170">
        <v>0.02</v>
      </c>
      <c r="I73" s="170">
        <v>0.02</v>
      </c>
      <c r="J73" s="170">
        <v>0.02</v>
      </c>
      <c r="K73" s="154"/>
      <c r="L73" s="156" t="s">
        <v>217</v>
      </c>
    </row>
    <row r="74" spans="1:14" x14ac:dyDescent="0.2">
      <c r="A74" s="154"/>
      <c r="B74" s="154"/>
      <c r="C74" s="154"/>
      <c r="D74" s="154"/>
      <c r="E74" s="162"/>
      <c r="F74" s="162"/>
      <c r="G74" s="162"/>
      <c r="H74" s="162"/>
      <c r="I74" s="162"/>
      <c r="J74" s="162"/>
      <c r="K74" s="154"/>
      <c r="L74" s="156"/>
    </row>
    <row r="75" spans="1:14" x14ac:dyDescent="0.2">
      <c r="A75" s="154"/>
      <c r="B75" s="154" t="s">
        <v>235</v>
      </c>
      <c r="C75" s="154"/>
      <c r="D75" s="154"/>
      <c r="E75" s="170">
        <v>1.4999999999999999E-2</v>
      </c>
      <c r="F75" s="170">
        <v>1.4999999999999999E-2</v>
      </c>
      <c r="G75" s="170">
        <v>1.4999999999999999E-2</v>
      </c>
      <c r="H75" s="170">
        <v>1.4999999999999999E-2</v>
      </c>
      <c r="I75" s="170">
        <v>1.4999999999999999E-2</v>
      </c>
      <c r="J75" s="170">
        <v>1.4999999999999999E-2</v>
      </c>
      <c r="K75" s="154"/>
      <c r="L75" s="156" t="s">
        <v>217</v>
      </c>
    </row>
    <row r="77" spans="1:14" x14ac:dyDescent="0.2">
      <c r="E77" s="62"/>
      <c r="F77" s="62"/>
      <c r="G77" s="62"/>
      <c r="H77" s="62"/>
      <c r="I77" s="62"/>
      <c r="J77" s="62"/>
      <c r="K77" s="62"/>
      <c r="L77" s="153"/>
      <c r="M77" s="62"/>
      <c r="N77" s="62"/>
    </row>
    <row r="78" spans="1:14" s="53" customFormat="1" ht="15.75" x14ac:dyDescent="0.25">
      <c r="A78" s="22" t="s">
        <v>101</v>
      </c>
      <c r="B78" s="23" t="s">
        <v>222</v>
      </c>
      <c r="C78" s="23"/>
      <c r="D78" s="23"/>
      <c r="E78" s="7"/>
      <c r="F78" s="7"/>
      <c r="G78" s="7"/>
      <c r="H78" s="7"/>
      <c r="I78" s="7"/>
      <c r="J78" s="7"/>
      <c r="K78" s="7"/>
      <c r="L78" s="137"/>
    </row>
    <row r="80" spans="1:14" x14ac:dyDescent="0.2">
      <c r="B80" s="3" t="s">
        <v>237</v>
      </c>
      <c r="D80" s="85">
        <f>'SL Sozio Basis'!C17</f>
        <v>68075435.319999978</v>
      </c>
      <c r="E80" s="82">
        <f>D80+(D80*E96)</f>
        <v>71479207.085999981</v>
      </c>
      <c r="F80" s="82">
        <f t="shared" ref="F80:J80" si="15">E80+(E80*F96)</f>
        <v>75053167.440299973</v>
      </c>
      <c r="G80" s="82">
        <f t="shared" si="15"/>
        <v>78805825.812314972</v>
      </c>
      <c r="H80" s="82">
        <f t="shared" si="15"/>
        <v>82746117.102930725</v>
      </c>
      <c r="I80" s="82">
        <f t="shared" si="15"/>
        <v>86883422.958077267</v>
      </c>
      <c r="J80" s="82">
        <f t="shared" si="15"/>
        <v>91227594.105981126</v>
      </c>
      <c r="K80" s="50"/>
    </row>
    <row r="81" spans="1:12" x14ac:dyDescent="0.2">
      <c r="B81" s="3" t="s">
        <v>238</v>
      </c>
      <c r="D81" s="138">
        <f t="shared" ref="D81:J81" si="16">D80/D12</f>
        <v>129.42909977241914</v>
      </c>
      <c r="E81" s="138">
        <f t="shared" si="16"/>
        <v>134.71506221356077</v>
      </c>
      <c r="F81" s="138">
        <f t="shared" si="16"/>
        <v>140.23080730072252</v>
      </c>
      <c r="G81" s="138">
        <f t="shared" si="16"/>
        <v>146.00133630714788</v>
      </c>
      <c r="H81" s="138">
        <f t="shared" si="16"/>
        <v>152.00932386961355</v>
      </c>
      <c r="I81" s="138">
        <f t="shared" si="16"/>
        <v>158.2959338124509</v>
      </c>
      <c r="J81" s="138">
        <f t="shared" si="16"/>
        <v>164.85888762455212</v>
      </c>
      <c r="K81" s="50"/>
    </row>
    <row r="82" spans="1:12" x14ac:dyDescent="0.2">
      <c r="D82" s="138"/>
      <c r="E82" s="50"/>
      <c r="F82" s="50"/>
      <c r="G82" s="50"/>
      <c r="H82" s="50"/>
      <c r="I82" s="50"/>
      <c r="J82" s="50"/>
      <c r="K82" s="50"/>
    </row>
    <row r="83" spans="1:12" x14ac:dyDescent="0.2">
      <c r="B83" s="3" t="s">
        <v>192</v>
      </c>
      <c r="D83" s="85">
        <f>'SL Sozio Basis'!C28</f>
        <v>62351304.679999985</v>
      </c>
      <c r="E83" s="82">
        <f>D83+(D83*E97)</f>
        <v>62974817.726799987</v>
      </c>
      <c r="F83" s="82">
        <f t="shared" ref="F83:J83" si="17">E83+(E83*F97)</f>
        <v>63604565.904067986</v>
      </c>
      <c r="G83" s="82">
        <f t="shared" si="17"/>
        <v>64240611.563108668</v>
      </c>
      <c r="H83" s="82">
        <f t="shared" si="17"/>
        <v>64883017.678739756</v>
      </c>
      <c r="I83" s="82">
        <f t="shared" si="17"/>
        <v>65531847.855527155</v>
      </c>
      <c r="J83" s="82">
        <f t="shared" si="17"/>
        <v>66187166.334082425</v>
      </c>
      <c r="K83" s="50"/>
    </row>
    <row r="84" spans="1:12" x14ac:dyDescent="0.2">
      <c r="B84" s="38" t="s">
        <v>238</v>
      </c>
      <c r="D84" s="138">
        <f t="shared" ref="D84:J84" si="18">D83/D12</f>
        <v>118.54603935227873</v>
      </c>
      <c r="E84" s="138">
        <f t="shared" si="18"/>
        <v>118.68705367347494</v>
      </c>
      <c r="F84" s="138">
        <f t="shared" si="18"/>
        <v>118.84001607039724</v>
      </c>
      <c r="G84" s="138">
        <f t="shared" si="18"/>
        <v>119.01677365503343</v>
      </c>
      <c r="H84" s="138">
        <f t="shared" si="18"/>
        <v>119.193794141382</v>
      </c>
      <c r="I84" s="138">
        <f t="shared" si="18"/>
        <v>119.39475561122269</v>
      </c>
      <c r="J84" s="138">
        <f t="shared" si="18"/>
        <v>119.60791823778507</v>
      </c>
      <c r="K84" s="50"/>
    </row>
    <row r="85" spans="1:12" x14ac:dyDescent="0.2">
      <c r="B85" s="38"/>
      <c r="D85" s="138"/>
      <c r="E85" s="50"/>
      <c r="F85" s="50"/>
      <c r="G85" s="50"/>
      <c r="H85" s="50"/>
      <c r="I85" s="50"/>
      <c r="J85" s="50"/>
      <c r="K85" s="50"/>
    </row>
    <row r="86" spans="1:12" x14ac:dyDescent="0.2">
      <c r="B86" s="3" t="s">
        <v>190</v>
      </c>
      <c r="D86" s="85">
        <f>'SL Sozio Basis'!C39</f>
        <v>98735137.800000012</v>
      </c>
      <c r="E86" s="82">
        <f t="shared" ref="E86:J86" si="19">D86+(D86*E98)</f>
        <v>110089678.64700001</v>
      </c>
      <c r="F86" s="82">
        <f t="shared" si="19"/>
        <v>113392369.00641002</v>
      </c>
      <c r="G86" s="82">
        <f t="shared" si="19"/>
        <v>116794140.07660232</v>
      </c>
      <c r="H86" s="82">
        <f t="shared" si="19"/>
        <v>120297964.2789004</v>
      </c>
      <c r="I86" s="82">
        <f t="shared" si="19"/>
        <v>123906903.20726742</v>
      </c>
      <c r="J86" s="82">
        <f t="shared" si="19"/>
        <v>127624110.30348544</v>
      </c>
      <c r="K86" s="50"/>
    </row>
    <row r="87" spans="1:12" x14ac:dyDescent="0.2">
      <c r="B87" s="38" t="s">
        <v>238</v>
      </c>
      <c r="D87" s="138">
        <f t="shared" ref="D87:J87" si="20">D86/D12</f>
        <v>187.72116463580417</v>
      </c>
      <c r="E87" s="138">
        <f t="shared" si="20"/>
        <v>207.48324600408571</v>
      </c>
      <c r="F87" s="138">
        <f t="shared" si="20"/>
        <v>211.86452204243906</v>
      </c>
      <c r="G87" s="138">
        <f t="shared" si="20"/>
        <v>216.38121735618466</v>
      </c>
      <c r="H87" s="138">
        <f t="shared" si="20"/>
        <v>220.99420315009439</v>
      </c>
      <c r="I87" s="138">
        <f t="shared" si="20"/>
        <v>225.75030174015399</v>
      </c>
      <c r="J87" s="138">
        <f t="shared" si="20"/>
        <v>230.63163141475758</v>
      </c>
      <c r="K87" s="50"/>
    </row>
    <row r="89" spans="1:12" x14ac:dyDescent="0.2">
      <c r="B89" s="3" t="s">
        <v>239</v>
      </c>
      <c r="F89" s="6">
        <v>0.6</v>
      </c>
      <c r="G89" s="6">
        <v>0.6</v>
      </c>
      <c r="H89" s="6">
        <v>0.6</v>
      </c>
      <c r="I89" s="6">
        <v>0.6</v>
      </c>
      <c r="J89" s="6">
        <v>0.6</v>
      </c>
      <c r="K89" s="6">
        <v>0.6</v>
      </c>
    </row>
    <row r="90" spans="1:12" x14ac:dyDescent="0.2">
      <c r="B90" s="3" t="s">
        <v>240</v>
      </c>
      <c r="F90" s="6">
        <v>0.6</v>
      </c>
      <c r="G90" s="6">
        <v>0.6</v>
      </c>
      <c r="H90" s="6">
        <v>0.6</v>
      </c>
      <c r="I90" s="6">
        <v>0.6</v>
      </c>
      <c r="J90" s="6">
        <v>0.6</v>
      </c>
      <c r="K90" s="6">
        <v>0.6</v>
      </c>
    </row>
    <row r="91" spans="1:12" x14ac:dyDescent="0.2">
      <c r="B91" s="3" t="s">
        <v>241</v>
      </c>
      <c r="F91" s="73">
        <v>0.2</v>
      </c>
      <c r="G91" s="73">
        <v>0.2</v>
      </c>
      <c r="H91" s="73">
        <v>0.2</v>
      </c>
      <c r="I91" s="73">
        <v>0.2</v>
      </c>
      <c r="J91" s="73">
        <v>0.2</v>
      </c>
      <c r="K91" s="73">
        <v>0.2</v>
      </c>
    </row>
    <row r="92" spans="1:12" x14ac:dyDescent="0.2">
      <c r="B92" s="3" t="s">
        <v>242</v>
      </c>
      <c r="F92" s="6">
        <v>0.6</v>
      </c>
      <c r="G92" s="6">
        <v>0.6</v>
      </c>
      <c r="H92" s="6">
        <v>0.6</v>
      </c>
      <c r="I92" s="6">
        <v>0.6</v>
      </c>
      <c r="J92" s="6">
        <v>0.6</v>
      </c>
      <c r="K92" s="6">
        <v>0.6</v>
      </c>
    </row>
    <row r="93" spans="1:12" x14ac:dyDescent="0.2">
      <c r="B93" s="3" t="s">
        <v>243</v>
      </c>
      <c r="F93" s="73">
        <v>0.2</v>
      </c>
      <c r="G93" s="73">
        <v>0.2</v>
      </c>
      <c r="H93" s="73">
        <v>0.2</v>
      </c>
      <c r="I93" s="73">
        <v>0.2</v>
      </c>
      <c r="J93" s="73">
        <v>0.2</v>
      </c>
      <c r="K93" s="73">
        <v>0.2</v>
      </c>
    </row>
    <row r="95" spans="1:12" x14ac:dyDescent="0.2">
      <c r="A95" s="154"/>
      <c r="B95" s="157" t="s">
        <v>214</v>
      </c>
      <c r="C95" s="154"/>
      <c r="D95" s="154"/>
      <c r="E95" s="154"/>
      <c r="F95" s="154"/>
      <c r="G95" s="154"/>
      <c r="H95" s="154"/>
      <c r="I95" s="154"/>
      <c r="J95" s="154"/>
      <c r="K95" s="154"/>
      <c r="L95" s="156"/>
    </row>
    <row r="96" spans="1:12" x14ac:dyDescent="0.2">
      <c r="A96" s="154"/>
      <c r="B96" s="154" t="s">
        <v>237</v>
      </c>
      <c r="C96" s="154"/>
      <c r="D96" s="154"/>
      <c r="E96" s="170">
        <v>0.05</v>
      </c>
      <c r="F96" s="170">
        <v>0.05</v>
      </c>
      <c r="G96" s="170">
        <v>0.05</v>
      </c>
      <c r="H96" s="170">
        <v>0.05</v>
      </c>
      <c r="I96" s="170">
        <v>0.05</v>
      </c>
      <c r="J96" s="170">
        <v>0.05</v>
      </c>
      <c r="K96" s="154"/>
      <c r="L96" s="156" t="s">
        <v>217</v>
      </c>
    </row>
    <row r="97" spans="1:12" x14ac:dyDescent="0.2">
      <c r="A97" s="154"/>
      <c r="B97" s="154" t="s">
        <v>192</v>
      </c>
      <c r="C97" s="154"/>
      <c r="D97" s="154"/>
      <c r="E97" s="170">
        <v>0.01</v>
      </c>
      <c r="F97" s="170">
        <v>0.01</v>
      </c>
      <c r="G97" s="170">
        <v>0.01</v>
      </c>
      <c r="H97" s="170">
        <v>0.01</v>
      </c>
      <c r="I97" s="170">
        <v>0.01</v>
      </c>
      <c r="J97" s="170">
        <v>0.01</v>
      </c>
      <c r="K97" s="154"/>
      <c r="L97" s="156" t="s">
        <v>217</v>
      </c>
    </row>
    <row r="98" spans="1:12" x14ac:dyDescent="0.2">
      <c r="A98" s="154"/>
      <c r="B98" s="154" t="s">
        <v>190</v>
      </c>
      <c r="C98" s="154"/>
      <c r="D98" s="154"/>
      <c r="E98" s="170">
        <v>0.115</v>
      </c>
      <c r="F98" s="170">
        <v>0.03</v>
      </c>
      <c r="G98" s="170">
        <v>0.03</v>
      </c>
      <c r="H98" s="170">
        <v>0.03</v>
      </c>
      <c r="I98" s="170">
        <v>0.03</v>
      </c>
      <c r="J98" s="170">
        <v>0.03</v>
      </c>
      <c r="K98" s="154"/>
      <c r="L98" s="156" t="s">
        <v>249</v>
      </c>
    </row>
    <row r="104" spans="1:12" x14ac:dyDescent="0.2">
      <c r="E104" s="5"/>
    </row>
  </sheetData>
  <sheetProtection sheet="1" selectLockedCells="1"/>
  <customSheetViews>
    <customSheetView guid="{9D399F31-A492-4634-9491-16051407BF4C}" showGridLines="0">
      <pane xSplit="2" ySplit="7" topLeftCell="C8" activePane="bottomRight" state="frozen"/>
      <selection pane="bottomRight" activeCell="B111" sqref="B111"/>
      <rowBreaks count="1" manualBreakCount="1">
        <brk id="54" max="16383" man="1"/>
      </rowBreaks>
      <pageMargins left="0.51181102362204722" right="0.51181102362204722" top="0.39370078740157483" bottom="0.39370078740157483" header="0.31496062992125984" footer="0.31496062992125984"/>
      <pageSetup paperSize="9" scale="70" orientation="landscape" r:id="rId1"/>
      <headerFooter>
        <oddFooter>&amp;C&amp;P von &amp;N&amp;R&amp;D</oddFooter>
      </headerFooter>
    </customSheetView>
  </customSheetViews>
  <mergeCells count="1">
    <mergeCell ref="K5:L5"/>
  </mergeCells>
  <pageMargins left="0.51181102362204722" right="0.51181102362204722" top="0.39370078740157483" bottom="0.39370078740157483" header="0.31496062992125984" footer="0.31496062992125984"/>
  <pageSetup paperSize="9" scale="70" orientation="landscape" r:id="rId2"/>
  <headerFooter>
    <oddFooter>&amp;C&amp;P von &amp;N&amp;R&amp;D</oddFooter>
  </headerFooter>
  <rowBreaks count="1" manualBreakCount="1">
    <brk id="54" max="16383" man="1"/>
  </row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72"/>
  <sheetViews>
    <sheetView zoomScaleNormal="100" workbookViewId="0">
      <pane xSplit="3" ySplit="5" topLeftCell="D6" activePane="bottomRight" state="frozen"/>
      <selection pane="topRight"/>
      <selection pane="bottomLeft"/>
      <selection pane="bottomRight"/>
    </sheetView>
  </sheetViews>
  <sheetFormatPr baseColWidth="10" defaultRowHeight="12.75" x14ac:dyDescent="0.2"/>
  <cols>
    <col min="1" max="1" width="5.140625" style="3" customWidth="1"/>
    <col min="2" max="2" width="42.28515625" style="3" customWidth="1"/>
    <col min="3" max="80" width="21" style="3" customWidth="1"/>
    <col min="81" max="81" width="2.140625" style="3" customWidth="1"/>
    <col min="82" max="82" width="20.7109375" style="3" bestFit="1" customWidth="1"/>
    <col min="83" max="16384" width="11.42578125" style="38"/>
  </cols>
  <sheetData>
    <row r="1" spans="1:82" ht="26.25" x14ac:dyDescent="0.4">
      <c r="A1" s="18" t="s">
        <v>264</v>
      </c>
    </row>
    <row r="2" spans="1:82" x14ac:dyDescent="0.2">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row>
    <row r="3" spans="1:82" x14ac:dyDescent="0.2">
      <c r="B3" s="20" t="s">
        <v>105</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row>
    <row r="4" spans="1:82" s="32" customFormat="1" x14ac:dyDescent="0.2">
      <c r="A4" s="21"/>
      <c r="B4" s="21"/>
      <c r="C4" s="21" t="s">
        <v>79</v>
      </c>
      <c r="D4" s="21" t="s">
        <v>5</v>
      </c>
      <c r="E4" s="21" t="s">
        <v>6</v>
      </c>
      <c r="F4" s="21" t="s">
        <v>7</v>
      </c>
      <c r="G4" s="21" t="s">
        <v>8</v>
      </c>
      <c r="H4" s="21" t="s">
        <v>9</v>
      </c>
      <c r="I4" s="21" t="s">
        <v>10</v>
      </c>
      <c r="J4" s="21" t="s">
        <v>11</v>
      </c>
      <c r="K4" s="21" t="s">
        <v>12</v>
      </c>
      <c r="L4" s="21" t="s">
        <v>13</v>
      </c>
      <c r="M4" s="21" t="s">
        <v>14</v>
      </c>
      <c r="N4" s="21" t="s">
        <v>15</v>
      </c>
      <c r="O4" s="21" t="s">
        <v>16</v>
      </c>
      <c r="P4" s="21" t="s">
        <v>17</v>
      </c>
      <c r="Q4" s="21" t="s">
        <v>18</v>
      </c>
      <c r="R4" s="21" t="s">
        <v>19</v>
      </c>
      <c r="S4" s="21" t="s">
        <v>20</v>
      </c>
      <c r="T4" s="21" t="s">
        <v>21</v>
      </c>
      <c r="U4" s="21" t="s">
        <v>22</v>
      </c>
      <c r="V4" s="21" t="s">
        <v>23</v>
      </c>
      <c r="W4" s="21" t="s">
        <v>24</v>
      </c>
      <c r="X4" s="21" t="s">
        <v>25</v>
      </c>
      <c r="Y4" s="21" t="s">
        <v>26</v>
      </c>
      <c r="Z4" s="21" t="s">
        <v>27</v>
      </c>
      <c r="AA4" s="21" t="s">
        <v>28</v>
      </c>
      <c r="AB4" s="21" t="s">
        <v>29</v>
      </c>
      <c r="AC4" s="21" t="s">
        <v>30</v>
      </c>
      <c r="AD4" s="21" t="s">
        <v>31</v>
      </c>
      <c r="AE4" s="21" t="s">
        <v>32</v>
      </c>
      <c r="AF4" s="21" t="s">
        <v>33</v>
      </c>
      <c r="AG4" s="21" t="s">
        <v>34</v>
      </c>
      <c r="AH4" s="21" t="s">
        <v>35</v>
      </c>
      <c r="AI4" s="21" t="s">
        <v>36</v>
      </c>
      <c r="AJ4" s="21" t="s">
        <v>37</v>
      </c>
      <c r="AK4" s="21" t="s">
        <v>38</v>
      </c>
      <c r="AL4" s="21" t="s">
        <v>39</v>
      </c>
      <c r="AM4" s="21" t="s">
        <v>40</v>
      </c>
      <c r="AN4" s="21" t="s">
        <v>41</v>
      </c>
      <c r="AO4" s="21" t="s">
        <v>42</v>
      </c>
      <c r="AP4" s="21" t="s">
        <v>43</v>
      </c>
      <c r="AQ4" s="21" t="s">
        <v>44</v>
      </c>
      <c r="AR4" s="21" t="s">
        <v>45</v>
      </c>
      <c r="AS4" s="21" t="s">
        <v>46</v>
      </c>
      <c r="AT4" s="21" t="s">
        <v>47</v>
      </c>
      <c r="AU4" s="21" t="s">
        <v>48</v>
      </c>
      <c r="AV4" s="21" t="s">
        <v>49</v>
      </c>
      <c r="AW4" s="21" t="s">
        <v>50</v>
      </c>
      <c r="AX4" s="21" t="s">
        <v>51</v>
      </c>
      <c r="AY4" s="21" t="s">
        <v>52</v>
      </c>
      <c r="AZ4" s="21" t="s">
        <v>53</v>
      </c>
      <c r="BA4" s="21" t="s">
        <v>54</v>
      </c>
      <c r="BB4" s="21" t="s">
        <v>55</v>
      </c>
      <c r="BC4" s="21" t="s">
        <v>56</v>
      </c>
      <c r="BD4" s="21" t="s">
        <v>57</v>
      </c>
      <c r="BE4" s="21" t="s">
        <v>58</v>
      </c>
      <c r="BF4" s="21" t="s">
        <v>59</v>
      </c>
      <c r="BG4" s="21" t="s">
        <v>60</v>
      </c>
      <c r="BH4" s="21" t="s">
        <v>265</v>
      </c>
      <c r="BI4" s="21" t="s">
        <v>61</v>
      </c>
      <c r="BJ4" s="21" t="s">
        <v>62</v>
      </c>
      <c r="BK4" s="21" t="s">
        <v>63</v>
      </c>
      <c r="BL4" s="21" t="s">
        <v>64</v>
      </c>
      <c r="BM4" s="21" t="s">
        <v>65</v>
      </c>
      <c r="BN4" s="21" t="s">
        <v>66</v>
      </c>
      <c r="BO4" s="21" t="s">
        <v>67</v>
      </c>
      <c r="BP4" s="21" t="s">
        <v>68</v>
      </c>
      <c r="BQ4" s="21" t="s">
        <v>69</v>
      </c>
      <c r="BR4" s="21" t="s">
        <v>70</v>
      </c>
      <c r="BS4" s="21" t="s">
        <v>71</v>
      </c>
      <c r="BT4" s="21" t="s">
        <v>72</v>
      </c>
      <c r="BU4" s="21" t="s">
        <v>73</v>
      </c>
      <c r="BV4" s="21" t="s">
        <v>74</v>
      </c>
      <c r="BW4" s="21" t="s">
        <v>75</v>
      </c>
      <c r="BX4" s="21" t="s">
        <v>76</v>
      </c>
      <c r="BY4" s="21" t="s">
        <v>77</v>
      </c>
      <c r="BZ4" s="21" t="s">
        <v>78</v>
      </c>
      <c r="CA4" s="21"/>
      <c r="CB4" s="21" t="s">
        <v>106</v>
      </c>
      <c r="CC4" s="21"/>
      <c r="CD4" s="21"/>
    </row>
    <row r="6" spans="1:82" s="53" customFormat="1" ht="15.75" x14ac:dyDescent="0.25">
      <c r="A6" s="22" t="s">
        <v>97</v>
      </c>
      <c r="B6" s="23" t="s">
        <v>266</v>
      </c>
      <c r="C6" s="23"/>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1:82" x14ac:dyDescent="0.2">
      <c r="B7" s="24"/>
      <c r="C7" s="24"/>
    </row>
    <row r="8" spans="1:82" s="32" customFormat="1" x14ac:dyDescent="0.2">
      <c r="A8" s="25" t="s">
        <v>147</v>
      </c>
      <c r="B8" s="26" t="s">
        <v>4</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row>
    <row r="9" spans="1:82" x14ac:dyDescent="0.2">
      <c r="B9" s="28" t="s">
        <v>88</v>
      </c>
      <c r="C9" s="29">
        <v>1.124303944208243</v>
      </c>
      <c r="D9" s="10">
        <v>1.41</v>
      </c>
      <c r="E9" s="10">
        <v>1.33</v>
      </c>
      <c r="F9" s="10">
        <v>1.1499999999999999</v>
      </c>
      <c r="G9" s="10">
        <v>1.25</v>
      </c>
      <c r="H9" s="10">
        <v>0.7</v>
      </c>
      <c r="I9" s="10">
        <v>0.91</v>
      </c>
      <c r="J9" s="10">
        <v>1.1499999999999999</v>
      </c>
      <c r="K9" s="10">
        <v>1.34</v>
      </c>
      <c r="L9" s="10">
        <v>0.79</v>
      </c>
      <c r="M9" s="10">
        <v>1.19</v>
      </c>
      <c r="N9" s="10">
        <v>1.25</v>
      </c>
      <c r="O9" s="10">
        <v>0.93</v>
      </c>
      <c r="P9" s="10">
        <v>1.29</v>
      </c>
      <c r="Q9" s="10">
        <v>0.89</v>
      </c>
      <c r="R9" s="10">
        <v>1.19</v>
      </c>
      <c r="S9" s="10">
        <v>1.04</v>
      </c>
      <c r="T9" s="10">
        <v>0.87</v>
      </c>
      <c r="U9" s="10">
        <v>0.95</v>
      </c>
      <c r="V9" s="10">
        <v>0.64</v>
      </c>
      <c r="W9" s="10">
        <v>0.81</v>
      </c>
      <c r="X9" s="10">
        <v>0.76</v>
      </c>
      <c r="Y9" s="10">
        <v>1.01</v>
      </c>
      <c r="Z9" s="10">
        <v>1.1200000000000001</v>
      </c>
      <c r="AA9" s="10">
        <v>1.19</v>
      </c>
      <c r="AB9" s="10">
        <v>1.0900000000000001</v>
      </c>
      <c r="AC9" s="10">
        <v>1.02</v>
      </c>
      <c r="AD9" s="10">
        <v>1.19</v>
      </c>
      <c r="AE9" s="10">
        <v>0.83</v>
      </c>
      <c r="AF9" s="10">
        <v>1.25</v>
      </c>
      <c r="AG9" s="10">
        <v>1</v>
      </c>
      <c r="AH9" s="10">
        <v>1.18</v>
      </c>
      <c r="AI9" s="10">
        <v>1.1000000000000001</v>
      </c>
      <c r="AJ9" s="10">
        <v>1.55</v>
      </c>
      <c r="AK9" s="10">
        <v>1.39</v>
      </c>
      <c r="AL9" s="10">
        <v>1.29</v>
      </c>
      <c r="AM9" s="10">
        <v>0.92</v>
      </c>
      <c r="AN9" s="10">
        <v>1.42</v>
      </c>
      <c r="AO9" s="10">
        <v>1.33</v>
      </c>
      <c r="AP9" s="10">
        <v>1.3</v>
      </c>
      <c r="AQ9" s="10">
        <v>1.1499999999999999</v>
      </c>
      <c r="AR9" s="10">
        <v>1.07</v>
      </c>
      <c r="AS9" s="10">
        <v>1.1499999999999999</v>
      </c>
      <c r="AT9" s="10">
        <v>1.1499999999999999</v>
      </c>
      <c r="AU9" s="10">
        <v>1.25</v>
      </c>
      <c r="AV9" s="10">
        <v>1.24</v>
      </c>
      <c r="AW9" s="10">
        <v>1.06</v>
      </c>
      <c r="AX9" s="10">
        <v>1.1299999999999999</v>
      </c>
      <c r="AY9" s="10">
        <v>1.18</v>
      </c>
      <c r="AZ9" s="10">
        <v>1.1599999999999999</v>
      </c>
      <c r="BA9" s="10">
        <v>0.74</v>
      </c>
      <c r="BB9" s="10">
        <v>1.21</v>
      </c>
      <c r="BC9" s="10">
        <v>1.23</v>
      </c>
      <c r="BD9" s="10">
        <v>1.19</v>
      </c>
      <c r="BE9" s="10">
        <v>1.39</v>
      </c>
      <c r="BF9" s="10">
        <v>1.32</v>
      </c>
      <c r="BG9" s="10">
        <v>1.33</v>
      </c>
      <c r="BH9" s="10">
        <v>1.3261831693660522</v>
      </c>
      <c r="BI9" s="10">
        <v>1.19</v>
      </c>
      <c r="BJ9" s="10">
        <v>1.1499999999999999</v>
      </c>
      <c r="BK9" s="10">
        <v>1.33</v>
      </c>
      <c r="BL9" s="10">
        <v>1.2</v>
      </c>
      <c r="BM9" s="10">
        <v>1.22</v>
      </c>
      <c r="BN9" s="10">
        <v>1.22</v>
      </c>
      <c r="BO9" s="10">
        <v>1.27</v>
      </c>
      <c r="BP9" s="10">
        <v>1.27</v>
      </c>
      <c r="BQ9" s="10">
        <v>1.5</v>
      </c>
      <c r="BR9" s="10">
        <v>1.18</v>
      </c>
      <c r="BS9" s="10">
        <v>0.77</v>
      </c>
      <c r="BT9" s="10">
        <v>1</v>
      </c>
      <c r="BU9" s="10">
        <v>1.26</v>
      </c>
      <c r="BV9" s="10">
        <v>1.0900000000000001</v>
      </c>
      <c r="BW9" s="10">
        <v>1.1599999999999999</v>
      </c>
      <c r="BX9" s="10">
        <v>1.18</v>
      </c>
      <c r="BY9" s="10">
        <v>1.22</v>
      </c>
      <c r="BZ9" s="10">
        <v>1.03</v>
      </c>
      <c r="CA9" s="10"/>
      <c r="CB9" s="10" t="s">
        <v>107</v>
      </c>
    </row>
    <row r="10" spans="1:82" s="32" customFormat="1" x14ac:dyDescent="0.2">
      <c r="A10" s="30"/>
      <c r="B10" s="31"/>
    </row>
    <row r="11" spans="1:82" x14ac:dyDescent="0.2">
      <c r="B11" s="33" t="s">
        <v>94</v>
      </c>
      <c r="C11" s="4">
        <v>1190254487.4200001</v>
      </c>
      <c r="D11" s="12">
        <v>177937259.83999997</v>
      </c>
      <c r="E11" s="12">
        <v>19316359.219999999</v>
      </c>
      <c r="F11" s="12">
        <v>2933025.85</v>
      </c>
      <c r="G11" s="12">
        <v>2420969.8000000003</v>
      </c>
      <c r="H11" s="12">
        <v>18105400.170000002</v>
      </c>
      <c r="I11" s="12">
        <v>23000530.750000004</v>
      </c>
      <c r="J11" s="12">
        <v>7780504.6600000001</v>
      </c>
      <c r="K11" s="12">
        <v>2622808.5199999996</v>
      </c>
      <c r="L11" s="12">
        <v>5025347.17</v>
      </c>
      <c r="M11" s="12">
        <v>2562245.5700000003</v>
      </c>
      <c r="N11" s="12">
        <v>5659882.0500000007</v>
      </c>
      <c r="O11" s="12">
        <v>19553051.91</v>
      </c>
      <c r="P11" s="12">
        <v>15100951.58</v>
      </c>
      <c r="Q11" s="12">
        <v>17747608.219999999</v>
      </c>
      <c r="R11" s="12">
        <v>6117031.9000000004</v>
      </c>
      <c r="S11" s="12">
        <v>9520282.6699999999</v>
      </c>
      <c r="T11" s="12">
        <v>18585672.359999996</v>
      </c>
      <c r="U11" s="12">
        <v>10825368.25</v>
      </c>
      <c r="V11" s="12">
        <v>15928229.700000001</v>
      </c>
      <c r="W11" s="12">
        <v>15193209.33</v>
      </c>
      <c r="X11" s="12">
        <v>23014443.760000002</v>
      </c>
      <c r="Y11" s="12">
        <v>10989105.710000001</v>
      </c>
      <c r="Z11" s="12">
        <v>4653961.4800000004</v>
      </c>
      <c r="AA11" s="12">
        <v>25188027.590000004</v>
      </c>
      <c r="AB11" s="12">
        <v>3113333.02</v>
      </c>
      <c r="AC11" s="12">
        <v>18854452.030000001</v>
      </c>
      <c r="AD11" s="12">
        <v>4536071.3</v>
      </c>
      <c r="AE11" s="12">
        <v>12879517.52</v>
      </c>
      <c r="AF11" s="12">
        <v>7264568.54</v>
      </c>
      <c r="AG11" s="12">
        <v>14869549.199999999</v>
      </c>
      <c r="AH11" s="12">
        <v>27897186.399999999</v>
      </c>
      <c r="AI11" s="12">
        <v>10186535.25</v>
      </c>
      <c r="AJ11" s="12">
        <v>9041280.1900000013</v>
      </c>
      <c r="AK11" s="12">
        <v>12780475.200000001</v>
      </c>
      <c r="AL11" s="12">
        <v>9825335.1199999992</v>
      </c>
      <c r="AM11" s="12">
        <v>16195522.98</v>
      </c>
      <c r="AN11" s="12">
        <v>2766584.7399999998</v>
      </c>
      <c r="AO11" s="12">
        <v>17729053.869999997</v>
      </c>
      <c r="AP11" s="12">
        <v>9324708.1500000004</v>
      </c>
      <c r="AQ11" s="12">
        <v>13199965.960000001</v>
      </c>
      <c r="AR11" s="12">
        <v>6804481.8900000006</v>
      </c>
      <c r="AS11" s="12">
        <v>5438087.6199999992</v>
      </c>
      <c r="AT11" s="12">
        <v>4911445.33</v>
      </c>
      <c r="AU11" s="12">
        <v>7006002.8499999996</v>
      </c>
      <c r="AV11" s="12">
        <v>5760742.54</v>
      </c>
      <c r="AW11" s="12">
        <v>10048842.379999999</v>
      </c>
      <c r="AX11" s="12">
        <v>14524567.75</v>
      </c>
      <c r="AY11" s="12">
        <v>13877854.300000001</v>
      </c>
      <c r="AZ11" s="12">
        <v>10488854.390000001</v>
      </c>
      <c r="BA11" s="12">
        <v>104990520.55000001</v>
      </c>
      <c r="BB11" s="12">
        <v>21794544.07</v>
      </c>
      <c r="BC11" s="12">
        <v>5699928.04</v>
      </c>
      <c r="BD11" s="12">
        <v>6675111.7199999997</v>
      </c>
      <c r="BE11" s="12">
        <v>8961300.7300000004</v>
      </c>
      <c r="BF11" s="12">
        <v>15740197.91</v>
      </c>
      <c r="BG11" s="12">
        <v>4083591.77</v>
      </c>
      <c r="BH11" s="12">
        <v>9688061.6400000006</v>
      </c>
      <c r="BI11" s="12">
        <v>9179914.6000000015</v>
      </c>
      <c r="BJ11" s="12">
        <v>2831818.9899999998</v>
      </c>
      <c r="BK11" s="12">
        <v>4950854.43</v>
      </c>
      <c r="BL11" s="12">
        <v>17377483.23</v>
      </c>
      <c r="BM11" s="12">
        <v>8309001.2599999998</v>
      </c>
      <c r="BN11" s="12">
        <v>13311681.620000001</v>
      </c>
      <c r="BO11" s="12">
        <v>25627360.049999997</v>
      </c>
      <c r="BP11" s="12">
        <v>19299356.140000001</v>
      </c>
      <c r="BQ11" s="12">
        <v>6611803.0999999996</v>
      </c>
      <c r="BR11" s="12">
        <v>60066861.599999994</v>
      </c>
      <c r="BS11" s="12">
        <v>15740229.479999999</v>
      </c>
      <c r="BT11" s="12">
        <v>10446312.780000001</v>
      </c>
      <c r="BU11" s="12">
        <v>3261879.29</v>
      </c>
      <c r="BV11" s="12">
        <v>7303242.4899999993</v>
      </c>
      <c r="BW11" s="12">
        <v>42135075.229999997</v>
      </c>
      <c r="BX11" s="12">
        <v>5251622.49</v>
      </c>
      <c r="BY11" s="12">
        <v>7779613.1500000004</v>
      </c>
      <c r="BZ11" s="12">
        <v>24030824.48</v>
      </c>
      <c r="CA11" s="12"/>
      <c r="CB11" s="12" t="s">
        <v>107</v>
      </c>
    </row>
    <row r="12" spans="1:82" x14ac:dyDescent="0.2">
      <c r="B12" s="33" t="s">
        <v>86</v>
      </c>
      <c r="C12" s="4">
        <v>4194886.3565831576</v>
      </c>
      <c r="D12" s="9">
        <v>784665.06806046749</v>
      </c>
      <c r="E12" s="9">
        <v>177504.88326745719</v>
      </c>
      <c r="F12" s="9">
        <v>3292.8569169960474</v>
      </c>
      <c r="G12" s="9">
        <v>60.356521739130443</v>
      </c>
      <c r="H12" s="9">
        <v>-2026.8600790513838</v>
      </c>
      <c r="I12" s="9">
        <v>99746.03438735177</v>
      </c>
      <c r="J12" s="9">
        <v>45261.083003952561</v>
      </c>
      <c r="K12" s="9">
        <v>-2194.9438735177869</v>
      </c>
      <c r="L12" s="9">
        <v>-602.32891022021477</v>
      </c>
      <c r="M12" s="9">
        <v>-1038.4612648221355</v>
      </c>
      <c r="N12" s="9">
        <v>455.87351778656102</v>
      </c>
      <c r="O12" s="9">
        <v>22118.951383399195</v>
      </c>
      <c r="P12" s="9">
        <v>211127.85627012188</v>
      </c>
      <c r="Q12" s="9">
        <v>4199.2222948676208</v>
      </c>
      <c r="R12" s="9">
        <v>37717.67391304348</v>
      </c>
      <c r="S12" s="9">
        <v>173511.20074791717</v>
      </c>
      <c r="T12" s="9">
        <v>167590.66524611926</v>
      </c>
      <c r="U12" s="9">
        <v>11276.134368530023</v>
      </c>
      <c r="V12" s="9">
        <v>36009.380237154153</v>
      </c>
      <c r="W12" s="9">
        <v>64550.812252964432</v>
      </c>
      <c r="X12" s="9">
        <v>66181.529493694688</v>
      </c>
      <c r="Y12" s="9">
        <v>15146.811113752774</v>
      </c>
      <c r="Z12" s="9">
        <v>-7540.3173913043429</v>
      </c>
      <c r="AA12" s="9">
        <v>148876.96176409404</v>
      </c>
      <c r="AB12" s="9">
        <v>20580.12650301644</v>
      </c>
      <c r="AC12" s="9">
        <v>28097.364031620556</v>
      </c>
      <c r="AD12" s="9">
        <v>13601.950988142293</v>
      </c>
      <c r="AE12" s="9">
        <v>50945.17345537759</v>
      </c>
      <c r="AF12" s="9">
        <v>8716.8300395256883</v>
      </c>
      <c r="AG12" s="9">
        <v>-4631.9653917402247</v>
      </c>
      <c r="AH12" s="9">
        <v>95185.363027133048</v>
      </c>
      <c r="AI12" s="9">
        <v>6756.647713156417</v>
      </c>
      <c r="AJ12" s="9">
        <v>31112.267419536984</v>
      </c>
      <c r="AK12" s="9">
        <v>66508.612911725941</v>
      </c>
      <c r="AL12" s="9">
        <v>39752.474563880052</v>
      </c>
      <c r="AM12" s="9">
        <v>72283.144268774704</v>
      </c>
      <c r="AN12" s="9">
        <v>7057.6595520421606</v>
      </c>
      <c r="AO12" s="9">
        <v>49240.384729610596</v>
      </c>
      <c r="AP12" s="9">
        <v>23906.046245059282</v>
      </c>
      <c r="AQ12" s="9">
        <v>13734.739241384093</v>
      </c>
      <c r="AR12" s="9">
        <v>40463.108300395252</v>
      </c>
      <c r="AS12" s="9">
        <v>10069.887389422174</v>
      </c>
      <c r="AT12" s="9">
        <v>641.32945704181475</v>
      </c>
      <c r="AU12" s="9">
        <v>-9372.8400527009253</v>
      </c>
      <c r="AV12" s="9">
        <v>12952.013721061548</v>
      </c>
      <c r="AW12" s="9">
        <v>38804.248325358873</v>
      </c>
      <c r="AX12" s="9">
        <v>47066.888531605699</v>
      </c>
      <c r="AY12" s="9">
        <v>226463.95526068137</v>
      </c>
      <c r="AZ12" s="9">
        <v>11135.923777823999</v>
      </c>
      <c r="BA12" s="9">
        <v>121917.32508940337</v>
      </c>
      <c r="BB12" s="9">
        <v>63100.595501599848</v>
      </c>
      <c r="BC12" s="9">
        <v>33764.398418972327</v>
      </c>
      <c r="BD12" s="9">
        <v>13507.767776159766</v>
      </c>
      <c r="BE12" s="9">
        <v>70521.989723320163</v>
      </c>
      <c r="BF12" s="9">
        <v>155687.65300207038</v>
      </c>
      <c r="BG12" s="9">
        <v>27794.726482213435</v>
      </c>
      <c r="BH12" s="9">
        <v>-24304.333513625956</v>
      </c>
      <c r="BI12" s="9">
        <v>62770.077247466485</v>
      </c>
      <c r="BJ12" s="9">
        <v>-909.2683794466393</v>
      </c>
      <c r="BK12" s="9">
        <v>8191.3814229249001</v>
      </c>
      <c r="BL12" s="9">
        <v>94063.290513834014</v>
      </c>
      <c r="BM12" s="9">
        <v>16892.2371541502</v>
      </c>
      <c r="BN12" s="9">
        <v>29313.408964109884</v>
      </c>
      <c r="BO12" s="9">
        <v>91406.516398704262</v>
      </c>
      <c r="BP12" s="9">
        <v>56273.475889328052</v>
      </c>
      <c r="BQ12" s="9">
        <v>44965.210671936758</v>
      </c>
      <c r="BR12" s="9">
        <v>263472.545918155</v>
      </c>
      <c r="BS12" s="9">
        <v>13696.147035573124</v>
      </c>
      <c r="BT12" s="9">
        <v>3309.6218431454035</v>
      </c>
      <c r="BU12" s="9">
        <v>9512.414624505931</v>
      </c>
      <c r="BV12" s="9">
        <v>-8342.741934876718</v>
      </c>
      <c r="BW12" s="9">
        <v>67695.051735068904</v>
      </c>
      <c r="BX12" s="9">
        <v>18918.015415019767</v>
      </c>
      <c r="BY12" s="9">
        <v>-3799.146245059289</v>
      </c>
      <c r="BZ12" s="9">
        <v>8506.2185770751021</v>
      </c>
      <c r="CA12" s="9"/>
      <c r="CB12" s="9" t="s">
        <v>107</v>
      </c>
    </row>
    <row r="13" spans="1:82" x14ac:dyDescent="0.2">
      <c r="B13" s="33" t="s">
        <v>95</v>
      </c>
      <c r="C13" s="4">
        <v>1186059601.063417</v>
      </c>
      <c r="D13" s="4">
        <v>177152594.77193952</v>
      </c>
      <c r="E13" s="4">
        <v>19138854.33673254</v>
      </c>
      <c r="F13" s="4">
        <v>2929732.9930830039</v>
      </c>
      <c r="G13" s="4">
        <v>2420909.4434782611</v>
      </c>
      <c r="H13" s="4">
        <v>18107427.030079052</v>
      </c>
      <c r="I13" s="4">
        <v>22900784.715612654</v>
      </c>
      <c r="J13" s="4">
        <v>7735243.576996048</v>
      </c>
      <c r="K13" s="4">
        <v>2625003.4638735172</v>
      </c>
      <c r="L13" s="4">
        <v>5025949.4989102203</v>
      </c>
      <c r="M13" s="4">
        <v>2563284.0312648225</v>
      </c>
      <c r="N13" s="4">
        <v>5659426.1764822146</v>
      </c>
      <c r="O13" s="4">
        <v>19530932.958616599</v>
      </c>
      <c r="P13" s="4">
        <v>14889823.723729879</v>
      </c>
      <c r="Q13" s="4">
        <v>17743408.997705132</v>
      </c>
      <c r="R13" s="4">
        <v>6079314.2260869564</v>
      </c>
      <c r="S13" s="4">
        <v>9346771.4692520835</v>
      </c>
      <c r="T13" s="4">
        <v>18418081.694753878</v>
      </c>
      <c r="U13" s="4">
        <v>10814092.11563147</v>
      </c>
      <c r="V13" s="4">
        <v>15892220.319762846</v>
      </c>
      <c r="W13" s="4">
        <v>15128658.517747035</v>
      </c>
      <c r="X13" s="4">
        <v>22948262.230506308</v>
      </c>
      <c r="Y13" s="4">
        <v>10973958.898886248</v>
      </c>
      <c r="Z13" s="4">
        <v>4661501.7973913047</v>
      </c>
      <c r="AA13" s="4">
        <v>25039150.62823591</v>
      </c>
      <c r="AB13" s="4">
        <v>3092752.8934969837</v>
      </c>
      <c r="AC13" s="4">
        <v>18826354.665968381</v>
      </c>
      <c r="AD13" s="4">
        <v>4522469.3490118571</v>
      </c>
      <c r="AE13" s="4">
        <v>12828572.346544622</v>
      </c>
      <c r="AF13" s="4">
        <v>7255851.7099604746</v>
      </c>
      <c r="AG13" s="4">
        <v>14874181.165391739</v>
      </c>
      <c r="AH13" s="4">
        <v>27802001.036972865</v>
      </c>
      <c r="AI13" s="4">
        <v>10179778.602286844</v>
      </c>
      <c r="AJ13" s="4">
        <v>9010167.9225804638</v>
      </c>
      <c r="AK13" s="4">
        <v>12713966.587088276</v>
      </c>
      <c r="AL13" s="4">
        <v>9785582.6454361193</v>
      </c>
      <c r="AM13" s="4">
        <v>16123239.835731225</v>
      </c>
      <c r="AN13" s="4">
        <v>2759527.0804479574</v>
      </c>
      <c r="AO13" s="4">
        <v>17679813.485270388</v>
      </c>
      <c r="AP13" s="4">
        <v>9300802.1037549414</v>
      </c>
      <c r="AQ13" s="4">
        <v>13186231.220758617</v>
      </c>
      <c r="AR13" s="4">
        <v>6764018.7816996053</v>
      </c>
      <c r="AS13" s="4">
        <v>5428017.7326105768</v>
      </c>
      <c r="AT13" s="4">
        <v>4910804.0005429583</v>
      </c>
      <c r="AU13" s="4">
        <v>7015375.6900527002</v>
      </c>
      <c r="AV13" s="4">
        <v>5747790.5262789382</v>
      </c>
      <c r="AW13" s="4">
        <v>10010038.13167464</v>
      </c>
      <c r="AX13" s="4">
        <v>14477500.861468395</v>
      </c>
      <c r="AY13" s="4">
        <v>13651390.34473932</v>
      </c>
      <c r="AZ13" s="4">
        <v>10477718.466222176</v>
      </c>
      <c r="BA13" s="4">
        <v>104868603.2249106</v>
      </c>
      <c r="BB13" s="4">
        <v>21731443.474498399</v>
      </c>
      <c r="BC13" s="4">
        <v>5666163.6415810278</v>
      </c>
      <c r="BD13" s="4">
        <v>6661603.9522238402</v>
      </c>
      <c r="BE13" s="4">
        <v>8890778.7402766794</v>
      </c>
      <c r="BF13" s="4">
        <v>15584510.25699793</v>
      </c>
      <c r="BG13" s="4">
        <v>4055797.0435177865</v>
      </c>
      <c r="BH13" s="4">
        <v>9712365.9735136274</v>
      </c>
      <c r="BI13" s="4">
        <v>9117144.5227525346</v>
      </c>
      <c r="BJ13" s="4">
        <v>2832728.2583794463</v>
      </c>
      <c r="BK13" s="4">
        <v>4942663.0485770749</v>
      </c>
      <c r="BL13" s="4">
        <v>17283419.939486165</v>
      </c>
      <c r="BM13" s="4">
        <v>8292109.0228458494</v>
      </c>
      <c r="BN13" s="4">
        <v>13282368.211035891</v>
      </c>
      <c r="BO13" s="4">
        <v>25535953.533601291</v>
      </c>
      <c r="BP13" s="4">
        <v>19243082.664110672</v>
      </c>
      <c r="BQ13" s="4">
        <v>6566837.8893280625</v>
      </c>
      <c r="BR13" s="4">
        <v>59803389.054081842</v>
      </c>
      <c r="BS13" s="4">
        <v>15726533.332964426</v>
      </c>
      <c r="BT13" s="4">
        <v>10443003.158156855</v>
      </c>
      <c r="BU13" s="4">
        <v>3252366.8753754939</v>
      </c>
      <c r="BV13" s="4">
        <v>7311585.2319348762</v>
      </c>
      <c r="BW13" s="4">
        <v>42067380.178264931</v>
      </c>
      <c r="BX13" s="4">
        <v>5232704.4745849809</v>
      </c>
      <c r="BY13" s="4">
        <v>7783412.2962450599</v>
      </c>
      <c r="BZ13" s="4">
        <v>24022318.261422925</v>
      </c>
      <c r="CA13" s="4"/>
      <c r="CB13" s="4"/>
    </row>
    <row r="14" spans="1:82" x14ac:dyDescent="0.2">
      <c r="B14" s="3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row>
    <row r="15" spans="1:82" x14ac:dyDescent="0.2">
      <c r="B15" s="33" t="s">
        <v>96</v>
      </c>
      <c r="C15" s="4">
        <v>1333491487.5416548</v>
      </c>
      <c r="D15" s="4">
        <v>249785158.62843472</v>
      </c>
      <c r="E15" s="4">
        <v>25454676.267854281</v>
      </c>
      <c r="F15" s="4">
        <v>3369192.9420454544</v>
      </c>
      <c r="G15" s="4">
        <v>3026136.8043478262</v>
      </c>
      <c r="H15" s="4">
        <v>12675198.921055336</v>
      </c>
      <c r="I15" s="4">
        <v>20839714.091207515</v>
      </c>
      <c r="J15" s="4">
        <v>8895530.113545455</v>
      </c>
      <c r="K15" s="4">
        <v>3517504.6415905133</v>
      </c>
      <c r="L15" s="4">
        <v>3970500.1041390742</v>
      </c>
      <c r="M15" s="4">
        <v>3050307.9972051387</v>
      </c>
      <c r="N15" s="4">
        <v>7074282.7206027685</v>
      </c>
      <c r="O15" s="4">
        <v>18163767.651513439</v>
      </c>
      <c r="P15" s="4">
        <v>19207872.603611544</v>
      </c>
      <c r="Q15" s="4">
        <v>15791634.007957568</v>
      </c>
      <c r="R15" s="4">
        <v>7234383.9290434774</v>
      </c>
      <c r="S15" s="4">
        <v>9720642.3280221671</v>
      </c>
      <c r="T15" s="4">
        <v>16023731.074435873</v>
      </c>
      <c r="U15" s="4">
        <v>10273387.509849897</v>
      </c>
      <c r="V15" s="4">
        <v>10171021.004648222</v>
      </c>
      <c r="W15" s="4">
        <v>12254213.3993751</v>
      </c>
      <c r="X15" s="4">
        <v>17440679.295184795</v>
      </c>
      <c r="Y15" s="4">
        <v>11083698.487875111</v>
      </c>
      <c r="Z15" s="4">
        <v>5220882.0130782621</v>
      </c>
      <c r="AA15" s="4">
        <v>29796589.247600731</v>
      </c>
      <c r="AB15" s="4">
        <v>3371100.6539117126</v>
      </c>
      <c r="AC15" s="4">
        <v>19202881.759287748</v>
      </c>
      <c r="AD15" s="4">
        <v>5381738.5253241099</v>
      </c>
      <c r="AE15" s="4">
        <v>10647715.047632035</v>
      </c>
      <c r="AF15" s="4">
        <v>9069814.6374505926</v>
      </c>
      <c r="AG15" s="4">
        <v>14874181.165391739</v>
      </c>
      <c r="AH15" s="4">
        <v>32806361.223627981</v>
      </c>
      <c r="AI15" s="4">
        <v>11197756.462515529</v>
      </c>
      <c r="AJ15" s="4">
        <v>13965760.27999972</v>
      </c>
      <c r="AK15" s="4">
        <v>17672413.556052703</v>
      </c>
      <c r="AL15" s="4">
        <v>12623401.612612594</v>
      </c>
      <c r="AM15" s="4">
        <v>14833380.648872728</v>
      </c>
      <c r="AN15" s="4">
        <v>3918528.4542360995</v>
      </c>
      <c r="AO15" s="4">
        <v>23514151.935409617</v>
      </c>
      <c r="AP15" s="4">
        <v>12091042.734881423</v>
      </c>
      <c r="AQ15" s="4">
        <v>15164165.903872408</v>
      </c>
      <c r="AR15" s="4">
        <v>7237500.0964185782</v>
      </c>
      <c r="AS15" s="4">
        <v>6242220.3925021626</v>
      </c>
      <c r="AT15" s="4">
        <v>5647424.6006244011</v>
      </c>
      <c r="AU15" s="4">
        <v>8769219.6125658751</v>
      </c>
      <c r="AV15" s="4">
        <v>7127260.2525858833</v>
      </c>
      <c r="AW15" s="4">
        <v>10610640.419575119</v>
      </c>
      <c r="AX15" s="4">
        <v>16359575.973459285</v>
      </c>
      <c r="AY15" s="4">
        <v>16108640.606792396</v>
      </c>
      <c r="AZ15" s="4">
        <v>12154153.420817723</v>
      </c>
      <c r="BA15" s="4">
        <v>77602766.38643384</v>
      </c>
      <c r="BB15" s="4">
        <v>26295046.604143061</v>
      </c>
      <c r="BC15" s="4">
        <v>6969381.2791446643</v>
      </c>
      <c r="BD15" s="4">
        <v>7927308.7031463692</v>
      </c>
      <c r="BE15" s="4">
        <v>12358182.448984584</v>
      </c>
      <c r="BF15" s="4">
        <v>20571553.539237268</v>
      </c>
      <c r="BG15" s="4">
        <v>5394210.0678786561</v>
      </c>
      <c r="BH15" s="4">
        <v>12880376.288797306</v>
      </c>
      <c r="BI15" s="4">
        <v>10849401.982075516</v>
      </c>
      <c r="BJ15" s="4">
        <v>3257637.4971363628</v>
      </c>
      <c r="BK15" s="4">
        <v>6573741.8546075104</v>
      </c>
      <c r="BL15" s="4">
        <v>20740103.927383397</v>
      </c>
      <c r="BM15" s="4">
        <v>10116373.007871935</v>
      </c>
      <c r="BN15" s="4">
        <v>16204489.217463786</v>
      </c>
      <c r="BO15" s="4">
        <v>32430660.98767364</v>
      </c>
      <c r="BP15" s="4">
        <v>24438714.983420555</v>
      </c>
      <c r="BQ15" s="4">
        <v>9850256.8339920938</v>
      </c>
      <c r="BR15" s="4">
        <v>70567999.083816573</v>
      </c>
      <c r="BS15" s="4">
        <v>12109430.666382609</v>
      </c>
      <c r="BT15" s="4">
        <v>10443003.158156855</v>
      </c>
      <c r="BU15" s="4">
        <v>4097982.2629731223</v>
      </c>
      <c r="BV15" s="4">
        <v>7969627.9028090155</v>
      </c>
      <c r="BW15" s="4">
        <v>48798161.006787315</v>
      </c>
      <c r="BX15" s="4">
        <v>6174591.2800102774</v>
      </c>
      <c r="BY15" s="4">
        <v>9495763.0014189724</v>
      </c>
      <c r="BZ15" s="4">
        <v>24742987.809265614</v>
      </c>
      <c r="CA15" s="4"/>
      <c r="CB15" s="4"/>
    </row>
    <row r="16" spans="1:82" x14ac:dyDescent="0.2">
      <c r="B16" s="33"/>
      <c r="C16" s="33"/>
    </row>
    <row r="17" spans="1:82" s="32" customFormat="1" x14ac:dyDescent="0.2">
      <c r="A17" s="21"/>
      <c r="B17" s="21" t="s">
        <v>89</v>
      </c>
      <c r="C17" s="34">
        <v>1333491487.5416548</v>
      </c>
      <c r="D17" s="34">
        <v>199173361.02881616</v>
      </c>
      <c r="E17" s="34">
        <v>21517889.418415431</v>
      </c>
      <c r="F17" s="34">
        <v>3293910.3596002422</v>
      </c>
      <c r="G17" s="34">
        <v>2721838.0358735914</v>
      </c>
      <c r="H17" s="34">
        <v>20358251.62938083</v>
      </c>
      <c r="I17" s="34">
        <v>25747442.581227154</v>
      </c>
      <c r="J17" s="34">
        <v>8696764.8630281352</v>
      </c>
      <c r="K17" s="34">
        <v>2951301.7479932955</v>
      </c>
      <c r="L17" s="34">
        <v>5650694.8450162029</v>
      </c>
      <c r="M17" s="34">
        <v>2881910.3464770452</v>
      </c>
      <c r="N17" s="34">
        <v>6362915.1721743299</v>
      </c>
      <c r="O17" s="34">
        <v>21958704.959439412</v>
      </c>
      <c r="P17" s="34">
        <v>16740687.541154969</v>
      </c>
      <c r="Q17" s="34">
        <v>19948984.719819907</v>
      </c>
      <c r="R17" s="34">
        <v>6834996.9624708472</v>
      </c>
      <c r="S17" s="34">
        <v>10508612.028493192</v>
      </c>
      <c r="T17" s="34">
        <v>20707521.894161426</v>
      </c>
      <c r="U17" s="34">
        <v>12158326.418635724</v>
      </c>
      <c r="V17" s="34">
        <v>17867685.987735752</v>
      </c>
      <c r="W17" s="34">
        <v>17009210.442082621</v>
      </c>
      <c r="X17" s="34">
        <v>25800821.738483295</v>
      </c>
      <c r="Y17" s="34">
        <v>12338065.273596955</v>
      </c>
      <c r="Z17" s="34">
        <v>5240944.8567408575</v>
      </c>
      <c r="AA17" s="34">
        <v>28151615.81094994</v>
      </c>
      <c r="AB17" s="34">
        <v>3477194.2766201147</v>
      </c>
      <c r="AC17" s="34">
        <v>21166544.806011509</v>
      </c>
      <c r="AD17" s="34">
        <v>5084630.1266549155</v>
      </c>
      <c r="AE17" s="34">
        <v>14423214.487780914</v>
      </c>
      <c r="AF17" s="34">
        <v>8157782.6960986862</v>
      </c>
      <c r="AG17" s="34">
        <v>16723100.551117893</v>
      </c>
      <c r="AH17" s="34">
        <v>31257899.422750253</v>
      </c>
      <c r="AI17" s="34">
        <v>11445165.233717773</v>
      </c>
      <c r="AJ17" s="34">
        <v>10130167.333335806</v>
      </c>
      <c r="AK17" s="34">
        <v>14294362.780395161</v>
      </c>
      <c r="AL17" s="34">
        <v>11001969.164639561</v>
      </c>
      <c r="AM17" s="34">
        <v>18127422.140728079</v>
      </c>
      <c r="AN17" s="34">
        <v>3102547.180697096</v>
      </c>
      <c r="AO17" s="34">
        <v>19877484.034355581</v>
      </c>
      <c r="AP17" s="34">
        <v>10456928.489552004</v>
      </c>
      <c r="AQ17" s="34">
        <v>14825331.770740788</v>
      </c>
      <c r="AR17" s="34">
        <v>7604812.9949635006</v>
      </c>
      <c r="AS17" s="34">
        <v>6102741.7460063556</v>
      </c>
      <c r="AT17" s="34">
        <v>5521236.3070440665</v>
      </c>
      <c r="AU17" s="34">
        <v>7887414.5584288752</v>
      </c>
      <c r="AV17" s="34">
        <v>6462263.5591781829</v>
      </c>
      <c r="AW17" s="34">
        <v>11254325.35311671</v>
      </c>
      <c r="AX17" s="34">
        <v>16277111.320827153</v>
      </c>
      <c r="AY17" s="34">
        <v>15348312.008516744</v>
      </c>
      <c r="AZ17" s="34">
        <v>11780140.197877135</v>
      </c>
      <c r="BA17" s="34">
        <v>117904184.22937626</v>
      </c>
      <c r="BB17" s="34">
        <v>24432747.611717034</v>
      </c>
      <c r="BC17" s="34">
        <v>6370490.1307588909</v>
      </c>
      <c r="BD17" s="34">
        <v>7489667.5982384831</v>
      </c>
      <c r="BE17" s="34">
        <v>9995937.6047758646</v>
      </c>
      <c r="BF17" s="34">
        <v>17521726.35049659</v>
      </c>
      <c r="BG17" s="34">
        <v>4559948.612935178</v>
      </c>
      <c r="BH17" s="34">
        <v>10919651.371615304</v>
      </c>
      <c r="BI17" s="34">
        <v>10250441.546847254</v>
      </c>
      <c r="BJ17" s="34">
        <v>3184847.5537661584</v>
      </c>
      <c r="BK17" s="34">
        <v>5557055.5604075436</v>
      </c>
      <c r="BL17" s="34">
        <v>19431817.207371686</v>
      </c>
      <c r="BM17" s="34">
        <v>9322850.8801903483</v>
      </c>
      <c r="BN17" s="34">
        <v>14933418.968093837</v>
      </c>
      <c r="BO17" s="34">
        <v>28710173.276946351</v>
      </c>
      <c r="BP17" s="34">
        <v>21635073.737984892</v>
      </c>
      <c r="BQ17" s="34">
        <v>7383121.7399476739</v>
      </c>
      <c r="BR17" s="34">
        <v>67237186.19052428</v>
      </c>
      <c r="BS17" s="34">
        <v>17681403.454974309</v>
      </c>
      <c r="BT17" s="34">
        <v>11741109.640094889</v>
      </c>
      <c r="BU17" s="34">
        <v>3656648.905996907</v>
      </c>
      <c r="BV17" s="34">
        <v>8220444.1146791223</v>
      </c>
      <c r="BW17" s="34">
        <v>47296521.45693092</v>
      </c>
      <c r="BX17" s="34">
        <v>5883150.2796520153</v>
      </c>
      <c r="BY17" s="34">
        <v>8750921.1440672576</v>
      </c>
      <c r="BZ17" s="34">
        <v>27008387.170343496</v>
      </c>
      <c r="CA17" s="34"/>
      <c r="CB17" s="34"/>
      <c r="CC17" s="21"/>
      <c r="CD17" s="21"/>
    </row>
    <row r="18" spans="1:82" x14ac:dyDescent="0.2">
      <c r="B18" s="33"/>
      <c r="C18" s="33"/>
    </row>
    <row r="19" spans="1:82" x14ac:dyDescent="0.2">
      <c r="A19" s="35" t="s">
        <v>148</v>
      </c>
      <c r="B19" s="26" t="s">
        <v>0</v>
      </c>
      <c r="C19" s="2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row>
    <row r="20" spans="1:82" x14ac:dyDescent="0.2">
      <c r="B20" s="30" t="s">
        <v>81</v>
      </c>
      <c r="C20" s="36">
        <v>71317458.850000024</v>
      </c>
      <c r="D20" s="9">
        <v>14919528.199999999</v>
      </c>
      <c r="E20" s="9">
        <v>597347.74999999988</v>
      </c>
      <c r="F20" s="9">
        <v>80213.25</v>
      </c>
      <c r="G20" s="9">
        <v>63747.200000000004</v>
      </c>
      <c r="H20" s="9">
        <v>121360.15</v>
      </c>
      <c r="I20" s="9">
        <v>797640.79999999993</v>
      </c>
      <c r="J20" s="9">
        <v>612707.04999999993</v>
      </c>
      <c r="K20" s="9">
        <v>52401.200000000004</v>
      </c>
      <c r="L20" s="9">
        <v>59729.65</v>
      </c>
      <c r="M20" s="9">
        <v>22835.5</v>
      </c>
      <c r="N20" s="9">
        <v>50262.75</v>
      </c>
      <c r="O20" s="9">
        <v>579956.65</v>
      </c>
      <c r="P20" s="9">
        <v>2261526.1500000004</v>
      </c>
      <c r="Q20" s="9">
        <v>1455152.5499999998</v>
      </c>
      <c r="R20" s="9">
        <v>512132.89999999997</v>
      </c>
      <c r="S20" s="9">
        <v>2349119.15</v>
      </c>
      <c r="T20" s="9">
        <v>2516161.4</v>
      </c>
      <c r="U20" s="9">
        <v>783239.7</v>
      </c>
      <c r="V20" s="9">
        <v>2319574.3000000003</v>
      </c>
      <c r="W20" s="9">
        <v>1985428.7500000002</v>
      </c>
      <c r="X20" s="9">
        <v>3206540.7</v>
      </c>
      <c r="Y20" s="9">
        <v>730926.5</v>
      </c>
      <c r="Z20" s="9">
        <v>234288.99999999997</v>
      </c>
      <c r="AA20" s="9">
        <v>2818813.8999999994</v>
      </c>
      <c r="AB20" s="9">
        <v>121408.40000000002</v>
      </c>
      <c r="AC20" s="9">
        <v>1904305.9000000001</v>
      </c>
      <c r="AD20" s="9">
        <v>496487.25</v>
      </c>
      <c r="AE20" s="9">
        <v>3066458.7</v>
      </c>
      <c r="AF20" s="9">
        <v>397864.64999999997</v>
      </c>
      <c r="AG20" s="9">
        <v>1419930.6500000001</v>
      </c>
      <c r="AH20" s="9">
        <v>3068758.0500000003</v>
      </c>
      <c r="AI20" s="9">
        <v>985607.29999999993</v>
      </c>
      <c r="AJ20" s="9">
        <v>751908.2</v>
      </c>
      <c r="AK20" s="9">
        <v>904448.99999999988</v>
      </c>
      <c r="AL20" s="9">
        <v>340461.94999999995</v>
      </c>
      <c r="AM20" s="9">
        <v>1081748.7500000002</v>
      </c>
      <c r="AN20" s="9">
        <v>289160.55</v>
      </c>
      <c r="AO20" s="9">
        <v>529206.1</v>
      </c>
      <c r="AP20" s="9">
        <v>494450.25</v>
      </c>
      <c r="AQ20" s="9">
        <v>474693.9</v>
      </c>
      <c r="AR20" s="9">
        <v>256021.1</v>
      </c>
      <c r="AS20" s="9">
        <v>58217.100000000006</v>
      </c>
      <c r="AT20" s="9">
        <v>52570</v>
      </c>
      <c r="AU20" s="9">
        <v>217897.00000000003</v>
      </c>
      <c r="AV20" s="9">
        <v>187175.25</v>
      </c>
      <c r="AW20" s="9">
        <v>276029.59999999998</v>
      </c>
      <c r="AX20" s="9">
        <v>260768.84999999998</v>
      </c>
      <c r="AY20" s="9">
        <v>662984.45000000007</v>
      </c>
      <c r="AZ20" s="9">
        <v>315810.94999999995</v>
      </c>
      <c r="BA20" s="9">
        <v>2342977.0999999996</v>
      </c>
      <c r="BB20" s="9">
        <v>646846.65</v>
      </c>
      <c r="BC20" s="9">
        <v>278191.2</v>
      </c>
      <c r="BD20" s="9">
        <v>97707.400000000009</v>
      </c>
      <c r="BE20" s="9">
        <v>191505.79999999996</v>
      </c>
      <c r="BF20" s="9">
        <v>462016.2</v>
      </c>
      <c r="BG20" s="9">
        <v>146883</v>
      </c>
      <c r="BH20" s="9">
        <v>266683.40000000002</v>
      </c>
      <c r="BI20" s="9">
        <v>325994.25</v>
      </c>
      <c r="BJ20" s="9">
        <v>116559.70000000001</v>
      </c>
      <c r="BK20" s="9">
        <v>68831.8</v>
      </c>
      <c r="BL20" s="9">
        <v>1507231.9000000001</v>
      </c>
      <c r="BM20" s="9">
        <v>245644.2</v>
      </c>
      <c r="BN20" s="9">
        <v>447804.69999999995</v>
      </c>
      <c r="BO20" s="9">
        <v>1282262</v>
      </c>
      <c r="BP20" s="9">
        <v>700144.1</v>
      </c>
      <c r="BQ20" s="9">
        <v>252974.65</v>
      </c>
      <c r="BR20" s="9">
        <v>1856859.7500000002</v>
      </c>
      <c r="BS20" s="9">
        <v>131518.05000000002</v>
      </c>
      <c r="BT20" s="9">
        <v>309879.7</v>
      </c>
      <c r="BU20" s="9">
        <v>83566.549999999988</v>
      </c>
      <c r="BV20" s="9">
        <v>89027.15</v>
      </c>
      <c r="BW20" s="9">
        <v>1202780.4999999998</v>
      </c>
      <c r="BX20" s="9">
        <v>47585.9</v>
      </c>
      <c r="BY20" s="9">
        <v>163757.70000000001</v>
      </c>
      <c r="BZ20" s="9">
        <v>307216.45</v>
      </c>
      <c r="CA20" s="9"/>
      <c r="CB20" s="9" t="s">
        <v>107</v>
      </c>
    </row>
    <row r="21" spans="1:82" x14ac:dyDescent="0.2">
      <c r="B21" s="30" t="s">
        <v>86</v>
      </c>
      <c r="C21" s="36">
        <v>761087.46000000008</v>
      </c>
      <c r="D21" s="9">
        <v>-73370.649999999994</v>
      </c>
      <c r="E21" s="9">
        <v>9576.3499999999985</v>
      </c>
      <c r="F21" s="9">
        <v>11.1</v>
      </c>
      <c r="G21" s="9">
        <v>2.2999999999999998</v>
      </c>
      <c r="H21" s="9">
        <v>7</v>
      </c>
      <c r="I21" s="9">
        <v>3715.8</v>
      </c>
      <c r="J21" s="9">
        <v>6143.8</v>
      </c>
      <c r="K21" s="9">
        <v>59.35</v>
      </c>
      <c r="L21" s="9">
        <v>411.70000000000005</v>
      </c>
      <c r="M21" s="9">
        <v>329.34999999999997</v>
      </c>
      <c r="N21" s="9">
        <v>5.55</v>
      </c>
      <c r="O21" s="9">
        <v>6004.9500000000007</v>
      </c>
      <c r="P21" s="9">
        <v>42564</v>
      </c>
      <c r="Q21" s="9">
        <v>376208.3</v>
      </c>
      <c r="R21" s="9">
        <v>766.09999999999991</v>
      </c>
      <c r="S21" s="9">
        <v>15832.5</v>
      </c>
      <c r="T21" s="9">
        <v>3482.6500000000005</v>
      </c>
      <c r="U21" s="9">
        <v>3937.2000000000003</v>
      </c>
      <c r="V21" s="9">
        <v>11399.6</v>
      </c>
      <c r="W21" s="9">
        <v>103614.06999999999</v>
      </c>
      <c r="X21" s="9">
        <v>14174.15</v>
      </c>
      <c r="Y21" s="9">
        <v>4638.1500000000005</v>
      </c>
      <c r="Z21" s="9">
        <v>266.95</v>
      </c>
      <c r="AA21" s="9">
        <v>24016.899999999998</v>
      </c>
      <c r="AB21" s="9">
        <v>23.3</v>
      </c>
      <c r="AC21" s="9">
        <v>19116.75</v>
      </c>
      <c r="AD21" s="9">
        <v>130.75</v>
      </c>
      <c r="AE21" s="9">
        <v>175.73</v>
      </c>
      <c r="AF21" s="9">
        <v>445.7</v>
      </c>
      <c r="AG21" s="9">
        <v>15.350000000000001</v>
      </c>
      <c r="AH21" s="9">
        <v>2411.8999999999996</v>
      </c>
      <c r="AI21" s="9">
        <v>1820.95</v>
      </c>
      <c r="AJ21" s="9">
        <v>788.94999999999993</v>
      </c>
      <c r="AK21" s="9">
        <v>5713.25</v>
      </c>
      <c r="AL21" s="9">
        <v>-1448.1000000000001</v>
      </c>
      <c r="AM21" s="9">
        <v>33.35</v>
      </c>
      <c r="AN21" s="9">
        <v>17.399999999999999</v>
      </c>
      <c r="AO21" s="9">
        <v>1946.64</v>
      </c>
      <c r="AP21" s="9">
        <v>9402.2000000000007</v>
      </c>
      <c r="AQ21" s="9">
        <v>2770.7999999999997</v>
      </c>
      <c r="AR21" s="9">
        <v>2228</v>
      </c>
      <c r="AS21" s="9">
        <v>9.4499999999999993</v>
      </c>
      <c r="AT21" s="9">
        <v>1132.3999999999999</v>
      </c>
      <c r="AU21" s="9">
        <v>8601.75</v>
      </c>
      <c r="AV21" s="9">
        <v>2660.3</v>
      </c>
      <c r="AW21" s="9">
        <v>8777.75</v>
      </c>
      <c r="AX21" s="9">
        <v>2376.0500000000002</v>
      </c>
      <c r="AY21" s="9">
        <v>18457.8</v>
      </c>
      <c r="AZ21" s="9">
        <v>836.65</v>
      </c>
      <c r="BA21" s="9">
        <v>18555.21</v>
      </c>
      <c r="BB21" s="9">
        <v>6816.5</v>
      </c>
      <c r="BC21" s="9">
        <v>1994.55</v>
      </c>
      <c r="BD21" s="9">
        <v>60.55</v>
      </c>
      <c r="BE21" s="9">
        <v>5142.55</v>
      </c>
      <c r="BF21" s="9">
        <v>5271.15</v>
      </c>
      <c r="BG21" s="9">
        <v>1140.7</v>
      </c>
      <c r="BH21" s="9">
        <v>1082.75</v>
      </c>
      <c r="BI21" s="9">
        <v>1843.2</v>
      </c>
      <c r="BJ21" s="9">
        <v>84.35</v>
      </c>
      <c r="BK21" s="9">
        <v>29.400000000000002</v>
      </c>
      <c r="BL21" s="9">
        <v>4016.6499999999996</v>
      </c>
      <c r="BM21" s="9">
        <v>125.15</v>
      </c>
      <c r="BN21" s="9">
        <v>10024.41</v>
      </c>
      <c r="BO21" s="9">
        <v>21332.799999999999</v>
      </c>
      <c r="BP21" s="9">
        <v>6834.1</v>
      </c>
      <c r="BQ21" s="9">
        <v>1736.4500000000003</v>
      </c>
      <c r="BR21" s="9">
        <v>24271.550000000003</v>
      </c>
      <c r="BS21" s="9">
        <v>555.1</v>
      </c>
      <c r="BT21" s="9">
        <v>6.45</v>
      </c>
      <c r="BU21" s="9">
        <v>2.75</v>
      </c>
      <c r="BV21" s="9">
        <v>11.2</v>
      </c>
      <c r="BW21" s="9">
        <v>7073.65</v>
      </c>
      <c r="BX21" s="9">
        <v>1.95</v>
      </c>
      <c r="BY21" s="9">
        <v>27.2</v>
      </c>
      <c r="BZ21" s="9">
        <v>804.90000000000009</v>
      </c>
      <c r="CA21" s="9"/>
      <c r="CB21" s="9" t="s">
        <v>107</v>
      </c>
    </row>
    <row r="22" spans="1:82" s="32" customFormat="1" x14ac:dyDescent="0.2">
      <c r="A22" s="21"/>
      <c r="B22" s="32" t="s">
        <v>90</v>
      </c>
      <c r="C22" s="15">
        <v>70556371.389999971</v>
      </c>
      <c r="D22" s="34">
        <v>14992898.85</v>
      </c>
      <c r="E22" s="34">
        <v>587771.39999999991</v>
      </c>
      <c r="F22" s="34">
        <v>80202.149999999994</v>
      </c>
      <c r="G22" s="34">
        <v>63744.9</v>
      </c>
      <c r="H22" s="34">
        <v>121353.15</v>
      </c>
      <c r="I22" s="34">
        <v>793924.99999999988</v>
      </c>
      <c r="J22" s="34">
        <v>606563.24999999988</v>
      </c>
      <c r="K22" s="34">
        <v>52341.850000000006</v>
      </c>
      <c r="L22" s="34">
        <v>59317.950000000004</v>
      </c>
      <c r="M22" s="34">
        <v>22506.15</v>
      </c>
      <c r="N22" s="34">
        <v>50257.2</v>
      </c>
      <c r="O22" s="34">
        <v>573951.70000000007</v>
      </c>
      <c r="P22" s="34">
        <v>2218962.1500000004</v>
      </c>
      <c r="Q22" s="34">
        <v>1078944.2499999998</v>
      </c>
      <c r="R22" s="34">
        <v>511366.8</v>
      </c>
      <c r="S22" s="34">
        <v>2333286.65</v>
      </c>
      <c r="T22" s="34">
        <v>2512678.75</v>
      </c>
      <c r="U22" s="34">
        <v>779302.5</v>
      </c>
      <c r="V22" s="34">
        <v>2308174.7000000002</v>
      </c>
      <c r="W22" s="34">
        <v>1881814.6800000002</v>
      </c>
      <c r="X22" s="34">
        <v>3192366.5500000003</v>
      </c>
      <c r="Y22" s="34">
        <v>726288.35</v>
      </c>
      <c r="Z22" s="34">
        <v>234022.04999999996</v>
      </c>
      <c r="AA22" s="34">
        <v>2794796.9999999995</v>
      </c>
      <c r="AB22" s="34">
        <v>121385.10000000002</v>
      </c>
      <c r="AC22" s="34">
        <v>1885189.1500000001</v>
      </c>
      <c r="AD22" s="34">
        <v>496356.5</v>
      </c>
      <c r="AE22" s="34">
        <v>3066282.97</v>
      </c>
      <c r="AF22" s="34">
        <v>397418.94999999995</v>
      </c>
      <c r="AG22" s="34">
        <v>1419915.3</v>
      </c>
      <c r="AH22" s="34">
        <v>3066346.1500000004</v>
      </c>
      <c r="AI22" s="34">
        <v>983786.35</v>
      </c>
      <c r="AJ22" s="34">
        <v>751119.25</v>
      </c>
      <c r="AK22" s="34">
        <v>898735.74999999988</v>
      </c>
      <c r="AL22" s="34">
        <v>341910.04999999993</v>
      </c>
      <c r="AM22" s="34">
        <v>1081715.4000000001</v>
      </c>
      <c r="AN22" s="34">
        <v>289143.14999999997</v>
      </c>
      <c r="AO22" s="34">
        <v>527259.46</v>
      </c>
      <c r="AP22" s="34">
        <v>485048.05</v>
      </c>
      <c r="AQ22" s="34">
        <v>471923.10000000003</v>
      </c>
      <c r="AR22" s="34">
        <v>253793.1</v>
      </c>
      <c r="AS22" s="34">
        <v>58207.650000000009</v>
      </c>
      <c r="AT22" s="34">
        <v>51437.599999999999</v>
      </c>
      <c r="AU22" s="34">
        <v>209295.25000000003</v>
      </c>
      <c r="AV22" s="34">
        <v>184514.95</v>
      </c>
      <c r="AW22" s="34">
        <v>267251.84999999998</v>
      </c>
      <c r="AX22" s="34">
        <v>258392.8</v>
      </c>
      <c r="AY22" s="34">
        <v>644526.65</v>
      </c>
      <c r="AZ22" s="34">
        <v>314974.29999999993</v>
      </c>
      <c r="BA22" s="34">
        <v>2324421.8899999997</v>
      </c>
      <c r="BB22" s="34">
        <v>640030.15</v>
      </c>
      <c r="BC22" s="34">
        <v>276196.65000000002</v>
      </c>
      <c r="BD22" s="34">
        <v>97646.85</v>
      </c>
      <c r="BE22" s="34">
        <v>186363.24999999997</v>
      </c>
      <c r="BF22" s="34">
        <v>456745.05</v>
      </c>
      <c r="BG22" s="34">
        <v>145742.29999999999</v>
      </c>
      <c r="BH22" s="34">
        <v>265600.65000000002</v>
      </c>
      <c r="BI22" s="34">
        <v>324151.05</v>
      </c>
      <c r="BJ22" s="34">
        <v>116475.35</v>
      </c>
      <c r="BK22" s="34">
        <v>68802.400000000009</v>
      </c>
      <c r="BL22" s="34">
        <v>1503215.2500000002</v>
      </c>
      <c r="BM22" s="34">
        <v>245519.05000000002</v>
      </c>
      <c r="BN22" s="34">
        <v>437780.29</v>
      </c>
      <c r="BO22" s="34">
        <v>1260929.2</v>
      </c>
      <c r="BP22" s="34">
        <v>693310</v>
      </c>
      <c r="BQ22" s="34">
        <v>251238.19999999998</v>
      </c>
      <c r="BR22" s="34">
        <v>1832588.2000000002</v>
      </c>
      <c r="BS22" s="34">
        <v>130962.95000000001</v>
      </c>
      <c r="BT22" s="34">
        <v>309873.25</v>
      </c>
      <c r="BU22" s="34">
        <v>83563.799999999988</v>
      </c>
      <c r="BV22" s="34">
        <v>89015.95</v>
      </c>
      <c r="BW22" s="34">
        <v>1195706.8499999999</v>
      </c>
      <c r="BX22" s="34">
        <v>47583.950000000004</v>
      </c>
      <c r="BY22" s="34">
        <v>163730.5</v>
      </c>
      <c r="BZ22" s="34">
        <v>306411.55</v>
      </c>
      <c r="CA22" s="34"/>
      <c r="CB22" s="34"/>
      <c r="CC22" s="21"/>
      <c r="CD22" s="21"/>
    </row>
    <row r="23" spans="1:82" x14ac:dyDescent="0.2">
      <c r="B23" s="30"/>
      <c r="C23" s="36"/>
    </row>
    <row r="24" spans="1:82" x14ac:dyDescent="0.2">
      <c r="A24" s="35" t="s">
        <v>149</v>
      </c>
      <c r="B24" s="26" t="s">
        <v>1</v>
      </c>
      <c r="C24" s="37"/>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row>
    <row r="25" spans="1:82" x14ac:dyDescent="0.2">
      <c r="B25" s="30" t="s">
        <v>81</v>
      </c>
      <c r="C25" s="36">
        <v>196717901.09999996</v>
      </c>
      <c r="D25" s="9">
        <v>51735525.299999997</v>
      </c>
      <c r="E25" s="9">
        <v>1851968.45</v>
      </c>
      <c r="F25" s="9">
        <v>138171.5</v>
      </c>
      <c r="G25" s="9">
        <v>107636</v>
      </c>
      <c r="H25" s="9">
        <v>937616.45</v>
      </c>
      <c r="I25" s="9">
        <v>5306127.8</v>
      </c>
      <c r="J25" s="9">
        <v>1096776.95</v>
      </c>
      <c r="K25" s="9">
        <v>66285.850000000006</v>
      </c>
      <c r="L25" s="9">
        <v>487484.45</v>
      </c>
      <c r="M25" s="9">
        <v>81745.899999999994</v>
      </c>
      <c r="N25" s="9">
        <v>106422</v>
      </c>
      <c r="O25" s="9">
        <v>1048801.55</v>
      </c>
      <c r="P25" s="9">
        <v>3604196.65</v>
      </c>
      <c r="Q25" s="9">
        <v>3399078.45</v>
      </c>
      <c r="R25" s="9">
        <v>754921.95</v>
      </c>
      <c r="S25" s="9">
        <v>2793731.9</v>
      </c>
      <c r="T25" s="9">
        <v>3266857.7</v>
      </c>
      <c r="U25" s="9">
        <v>1726777</v>
      </c>
      <c r="V25" s="9">
        <v>4729751.2</v>
      </c>
      <c r="W25" s="9">
        <v>3187098.6</v>
      </c>
      <c r="X25" s="9">
        <v>6593302.0499999998</v>
      </c>
      <c r="Y25" s="9">
        <v>1940500.15</v>
      </c>
      <c r="Z25" s="9">
        <v>381835.3</v>
      </c>
      <c r="AA25" s="9">
        <v>3799419.8</v>
      </c>
      <c r="AB25" s="9">
        <v>77993.350000000006</v>
      </c>
      <c r="AC25" s="9">
        <v>2535108.9</v>
      </c>
      <c r="AD25" s="9">
        <v>944845.4</v>
      </c>
      <c r="AE25" s="9">
        <v>6784566.75</v>
      </c>
      <c r="AF25" s="9">
        <v>682283.75</v>
      </c>
      <c r="AG25" s="9">
        <v>1070730.3</v>
      </c>
      <c r="AH25" s="9">
        <v>6391030.6500000004</v>
      </c>
      <c r="AI25" s="9">
        <v>756074.7</v>
      </c>
      <c r="AJ25" s="9">
        <v>691339.45</v>
      </c>
      <c r="AK25" s="9">
        <v>1492299.65</v>
      </c>
      <c r="AL25" s="9">
        <v>1228620.75</v>
      </c>
      <c r="AM25" s="9">
        <v>1405062</v>
      </c>
      <c r="AN25" s="9">
        <v>88777.35</v>
      </c>
      <c r="AO25" s="9">
        <v>1926303.65</v>
      </c>
      <c r="AP25" s="9">
        <v>741810.85</v>
      </c>
      <c r="AQ25" s="9">
        <v>571153.19999999995</v>
      </c>
      <c r="AR25" s="9">
        <v>234880.85</v>
      </c>
      <c r="AS25" s="9">
        <v>174353.7</v>
      </c>
      <c r="AT25" s="9">
        <v>180956.15</v>
      </c>
      <c r="AU25" s="9">
        <v>340099.25</v>
      </c>
      <c r="AV25" s="9">
        <v>539788.85</v>
      </c>
      <c r="AW25" s="9">
        <v>690339.25</v>
      </c>
      <c r="AX25" s="9">
        <v>487951.4</v>
      </c>
      <c r="AY25" s="9">
        <v>1945282.85</v>
      </c>
      <c r="AZ25" s="9">
        <v>919927.8</v>
      </c>
      <c r="BA25" s="9">
        <v>22943117.199999999</v>
      </c>
      <c r="BB25" s="9">
        <v>1745788.55</v>
      </c>
      <c r="BC25" s="9">
        <v>377764.05</v>
      </c>
      <c r="BD25" s="9">
        <v>483117.85</v>
      </c>
      <c r="BE25" s="9">
        <v>969370.6</v>
      </c>
      <c r="BF25" s="9">
        <v>1606542.5</v>
      </c>
      <c r="BG25" s="9">
        <v>145877.35</v>
      </c>
      <c r="BH25" s="9">
        <v>491282.1</v>
      </c>
      <c r="BI25" s="9">
        <v>970655.8</v>
      </c>
      <c r="BJ25" s="9">
        <v>280261.45</v>
      </c>
      <c r="BK25" s="9">
        <v>225082.4</v>
      </c>
      <c r="BL25" s="9">
        <v>2408078.15</v>
      </c>
      <c r="BM25" s="9">
        <v>1017018.95</v>
      </c>
      <c r="BN25" s="9">
        <v>876571</v>
      </c>
      <c r="BO25" s="9">
        <v>2742450.6</v>
      </c>
      <c r="BP25" s="9">
        <v>2381283.9500000002</v>
      </c>
      <c r="BQ25" s="9">
        <v>2101239.4500000002</v>
      </c>
      <c r="BR25" s="9">
        <v>11594660.15</v>
      </c>
      <c r="BS25" s="9">
        <v>887816.6</v>
      </c>
      <c r="BT25" s="9">
        <v>2004708.7</v>
      </c>
      <c r="BU25" s="9">
        <v>137635.70000000001</v>
      </c>
      <c r="BV25" s="9">
        <v>265896.5</v>
      </c>
      <c r="BW25" s="9">
        <v>6273689.3499999996</v>
      </c>
      <c r="BX25" s="9">
        <v>279807.55</v>
      </c>
      <c r="BY25" s="9">
        <v>527744.44999999995</v>
      </c>
      <c r="BZ25" s="9">
        <v>936826.4</v>
      </c>
      <c r="CA25" s="9"/>
      <c r="CB25" s="9" t="s">
        <v>107</v>
      </c>
    </row>
    <row r="26" spans="1:82" x14ac:dyDescent="0.2">
      <c r="B26" s="30" t="s">
        <v>86</v>
      </c>
      <c r="C26" s="36">
        <v>1744133.4500000009</v>
      </c>
      <c r="D26" s="9">
        <v>725118.65</v>
      </c>
      <c r="E26" s="9">
        <v>5951.7000000000007</v>
      </c>
      <c r="F26" s="9">
        <v>286.5</v>
      </c>
      <c r="G26" s="9">
        <v>5295.75</v>
      </c>
      <c r="H26" s="9">
        <v>4218.8500000000004</v>
      </c>
      <c r="I26" s="9">
        <v>12783.599999999999</v>
      </c>
      <c r="J26" s="9">
        <v>553.45000000000005</v>
      </c>
      <c r="K26" s="9">
        <v>23.35</v>
      </c>
      <c r="L26" s="9">
        <v>75.8</v>
      </c>
      <c r="M26" s="9">
        <v>63.55</v>
      </c>
      <c r="N26" s="9">
        <v>33.75</v>
      </c>
      <c r="O26" s="9">
        <v>19313</v>
      </c>
      <c r="P26" s="9">
        <v>53369.8</v>
      </c>
      <c r="Q26" s="9">
        <v>199682.45</v>
      </c>
      <c r="R26" s="9">
        <v>7691.25</v>
      </c>
      <c r="S26" s="9">
        <v>33957.050000000003</v>
      </c>
      <c r="T26" s="9">
        <v>23015</v>
      </c>
      <c r="U26" s="9">
        <v>1266</v>
      </c>
      <c r="V26" s="9">
        <v>40625</v>
      </c>
      <c r="W26" s="9">
        <v>10140.950000000001</v>
      </c>
      <c r="X26" s="9">
        <v>10731.95</v>
      </c>
      <c r="Y26" s="9">
        <v>559.1</v>
      </c>
      <c r="Z26" s="9">
        <v>500.7</v>
      </c>
      <c r="AA26" s="9">
        <v>11795.900000000001</v>
      </c>
      <c r="AB26" s="9">
        <v>23.35</v>
      </c>
      <c r="AC26" s="9">
        <v>8264.0999999999985</v>
      </c>
      <c r="AD26" s="9">
        <v>222.3</v>
      </c>
      <c r="AE26" s="9">
        <v>185.55</v>
      </c>
      <c r="AF26" s="9">
        <v>250.04999999999998</v>
      </c>
      <c r="AG26" s="9">
        <v>878.95</v>
      </c>
      <c r="AH26" s="9">
        <v>333340.05000000005</v>
      </c>
      <c r="AI26" s="9">
        <v>4694.2</v>
      </c>
      <c r="AJ26" s="9">
        <v>989.1</v>
      </c>
      <c r="AK26" s="9">
        <v>6478.1</v>
      </c>
      <c r="AL26" s="9">
        <v>95.1</v>
      </c>
      <c r="AM26" s="9">
        <v>8745.1</v>
      </c>
      <c r="AN26" s="9">
        <v>15.6</v>
      </c>
      <c r="AO26" s="9">
        <v>8501.5</v>
      </c>
      <c r="AP26" s="9">
        <v>1956.25</v>
      </c>
      <c r="AQ26" s="9">
        <v>1636.75</v>
      </c>
      <c r="AR26" s="9">
        <v>77.899999999999991</v>
      </c>
      <c r="AS26" s="9">
        <v>60.9</v>
      </c>
      <c r="AT26" s="9">
        <v>1115.95</v>
      </c>
      <c r="AU26" s="9">
        <v>160.35</v>
      </c>
      <c r="AV26" s="9">
        <v>790.35</v>
      </c>
      <c r="AW26" s="9">
        <v>6516.8499999999995</v>
      </c>
      <c r="AX26" s="9">
        <v>18797.75</v>
      </c>
      <c r="AY26" s="9">
        <v>8568.2000000000007</v>
      </c>
      <c r="AZ26" s="9">
        <v>1253.25</v>
      </c>
      <c r="BA26" s="9">
        <v>22091.85</v>
      </c>
      <c r="BB26" s="9">
        <v>29980.100000000002</v>
      </c>
      <c r="BC26" s="9">
        <v>2700.65</v>
      </c>
      <c r="BD26" s="9">
        <v>170.7</v>
      </c>
      <c r="BE26" s="9">
        <v>120.25</v>
      </c>
      <c r="BF26" s="9">
        <v>4737.3500000000004</v>
      </c>
      <c r="BG26" s="9">
        <v>2691.6</v>
      </c>
      <c r="BH26" s="9">
        <v>4756.5</v>
      </c>
      <c r="BI26" s="9">
        <v>10904</v>
      </c>
      <c r="BJ26" s="9">
        <v>627</v>
      </c>
      <c r="BK26" s="9">
        <v>59.25</v>
      </c>
      <c r="BL26" s="9">
        <v>1260.3499999999999</v>
      </c>
      <c r="BM26" s="9">
        <v>4167.75</v>
      </c>
      <c r="BN26" s="9">
        <v>5104</v>
      </c>
      <c r="BO26" s="9">
        <v>8924.7000000000007</v>
      </c>
      <c r="BP26" s="9">
        <v>1179.7</v>
      </c>
      <c r="BQ26" s="9">
        <v>1872.6999999999998</v>
      </c>
      <c r="BR26" s="9">
        <v>34827.949999999997</v>
      </c>
      <c r="BS26" s="9">
        <v>324.7</v>
      </c>
      <c r="BT26" s="9">
        <v>6373.7499999999991</v>
      </c>
      <c r="BU26" s="9">
        <v>9084.5499999999993</v>
      </c>
      <c r="BV26" s="9">
        <v>35.35</v>
      </c>
      <c r="BW26" s="9">
        <v>3819.2000000000003</v>
      </c>
      <c r="BX26" s="9">
        <v>-27.899999999999991</v>
      </c>
      <c r="BY26" s="9">
        <v>1504.8999999999999</v>
      </c>
      <c r="BZ26" s="9">
        <v>6171.85</v>
      </c>
      <c r="CA26" s="9"/>
      <c r="CB26" s="9" t="s">
        <v>107</v>
      </c>
    </row>
    <row r="27" spans="1:82" x14ac:dyDescent="0.2">
      <c r="A27" s="38"/>
      <c r="B27" s="30" t="s">
        <v>87</v>
      </c>
      <c r="C27" s="36">
        <v>276894.84999999998</v>
      </c>
      <c r="D27" s="9">
        <v>34901.050000000003</v>
      </c>
      <c r="E27" s="9">
        <v>99.35</v>
      </c>
      <c r="F27" s="9">
        <v>0</v>
      </c>
      <c r="G27" s="9">
        <v>0</v>
      </c>
      <c r="H27" s="9">
        <v>40467.15</v>
      </c>
      <c r="I27" s="9">
        <v>0</v>
      </c>
      <c r="J27" s="9">
        <v>0</v>
      </c>
      <c r="K27" s="9">
        <v>0</v>
      </c>
      <c r="L27" s="9">
        <v>0</v>
      </c>
      <c r="M27" s="9">
        <v>0</v>
      </c>
      <c r="N27" s="9">
        <v>0</v>
      </c>
      <c r="O27" s="9">
        <v>0</v>
      </c>
      <c r="P27" s="9">
        <v>0</v>
      </c>
      <c r="Q27" s="9">
        <v>695.35</v>
      </c>
      <c r="R27" s="9">
        <v>0</v>
      </c>
      <c r="S27" s="9">
        <v>0</v>
      </c>
      <c r="T27" s="9">
        <v>71129.899999999994</v>
      </c>
      <c r="U27" s="9">
        <v>0</v>
      </c>
      <c r="V27" s="9">
        <v>2195.5</v>
      </c>
      <c r="W27" s="9">
        <v>0</v>
      </c>
      <c r="X27" s="9">
        <v>30011.75</v>
      </c>
      <c r="Y27" s="9">
        <v>0</v>
      </c>
      <c r="Z27" s="9">
        <v>0</v>
      </c>
      <c r="AA27" s="9">
        <v>7504.05</v>
      </c>
      <c r="AB27" s="9">
        <v>0</v>
      </c>
      <c r="AC27" s="9">
        <v>0</v>
      </c>
      <c r="AD27" s="9">
        <v>0</v>
      </c>
      <c r="AE27" s="9">
        <v>30470.2</v>
      </c>
      <c r="AF27" s="9">
        <v>0</v>
      </c>
      <c r="AG27" s="9">
        <v>0</v>
      </c>
      <c r="AH27" s="9">
        <v>1675.25</v>
      </c>
      <c r="AI27" s="9">
        <v>12480.6</v>
      </c>
      <c r="AJ27" s="9">
        <v>0</v>
      </c>
      <c r="AK27" s="9">
        <v>0</v>
      </c>
      <c r="AL27" s="9">
        <v>0</v>
      </c>
      <c r="AM27" s="9">
        <v>0</v>
      </c>
      <c r="AN27" s="9">
        <v>0</v>
      </c>
      <c r="AO27" s="9">
        <v>0</v>
      </c>
      <c r="AP27" s="9">
        <v>0</v>
      </c>
      <c r="AQ27" s="9">
        <v>0</v>
      </c>
      <c r="AR27" s="9">
        <v>0</v>
      </c>
      <c r="AS27" s="9">
        <v>0</v>
      </c>
      <c r="AT27" s="9">
        <v>0</v>
      </c>
      <c r="AU27" s="9">
        <v>0</v>
      </c>
      <c r="AV27" s="9">
        <v>0</v>
      </c>
      <c r="AW27" s="9">
        <v>0</v>
      </c>
      <c r="AX27" s="9">
        <v>0</v>
      </c>
      <c r="AY27" s="9">
        <v>0</v>
      </c>
      <c r="AZ27" s="9">
        <v>0</v>
      </c>
      <c r="BA27" s="9">
        <v>38161.65</v>
      </c>
      <c r="BB27" s="9">
        <v>0</v>
      </c>
      <c r="BC27" s="9">
        <v>0</v>
      </c>
      <c r="BD27" s="9">
        <v>0</v>
      </c>
      <c r="BE27" s="9">
        <v>0</v>
      </c>
      <c r="BF27" s="9">
        <v>867.3</v>
      </c>
      <c r="BG27" s="9">
        <v>0</v>
      </c>
      <c r="BH27" s="9">
        <v>0</v>
      </c>
      <c r="BI27" s="9">
        <v>0</v>
      </c>
      <c r="BJ27" s="9">
        <v>0</v>
      </c>
      <c r="BK27" s="9">
        <v>0</v>
      </c>
      <c r="BL27" s="9">
        <v>0</v>
      </c>
      <c r="BM27" s="9">
        <v>0</v>
      </c>
      <c r="BN27" s="9">
        <v>0</v>
      </c>
      <c r="BO27" s="9">
        <v>0</v>
      </c>
      <c r="BP27" s="9">
        <v>6235.75</v>
      </c>
      <c r="BQ27" s="9">
        <v>0</v>
      </c>
      <c r="BR27" s="9">
        <v>0</v>
      </c>
      <c r="BS27" s="9">
        <v>0</v>
      </c>
      <c r="BT27" s="9">
        <v>0</v>
      </c>
      <c r="BU27" s="9">
        <v>0</v>
      </c>
      <c r="BV27" s="9">
        <v>0</v>
      </c>
      <c r="BW27" s="9">
        <v>0</v>
      </c>
      <c r="BX27" s="9"/>
      <c r="BY27" s="9">
        <v>0</v>
      </c>
      <c r="BZ27" s="9">
        <v>0</v>
      </c>
      <c r="CA27" s="9"/>
      <c r="CB27" s="9" t="s">
        <v>107</v>
      </c>
      <c r="CC27" s="38"/>
      <c r="CD27" s="38"/>
    </row>
    <row r="28" spans="1:82" s="32" customFormat="1" x14ac:dyDescent="0.2">
      <c r="A28" s="21"/>
      <c r="B28" s="32" t="s">
        <v>90</v>
      </c>
      <c r="C28" s="15">
        <v>194696872.80000001</v>
      </c>
      <c r="D28" s="15">
        <v>50975505.600000001</v>
      </c>
      <c r="E28" s="15">
        <v>1845917.4</v>
      </c>
      <c r="F28" s="15">
        <v>137885</v>
      </c>
      <c r="G28" s="15">
        <v>102340.25</v>
      </c>
      <c r="H28" s="15">
        <v>892930.45</v>
      </c>
      <c r="I28" s="15">
        <v>5293344.2</v>
      </c>
      <c r="J28" s="15">
        <v>1096223.5</v>
      </c>
      <c r="K28" s="15">
        <v>66262.5</v>
      </c>
      <c r="L28" s="15">
        <v>487408.65</v>
      </c>
      <c r="M28" s="15">
        <v>81682.349999999991</v>
      </c>
      <c r="N28" s="15">
        <v>106388.25</v>
      </c>
      <c r="O28" s="15">
        <v>1029488.55</v>
      </c>
      <c r="P28" s="15">
        <v>3550826.85</v>
      </c>
      <c r="Q28" s="15">
        <v>3198700.65</v>
      </c>
      <c r="R28" s="15">
        <v>747230.7</v>
      </c>
      <c r="S28" s="15">
        <v>2759774.85</v>
      </c>
      <c r="T28" s="15">
        <v>3172712.8000000003</v>
      </c>
      <c r="U28" s="15">
        <v>1725511</v>
      </c>
      <c r="V28" s="15">
        <v>4686930.7</v>
      </c>
      <c r="W28" s="15">
        <v>3176957.65</v>
      </c>
      <c r="X28" s="15">
        <v>6552558.3499999996</v>
      </c>
      <c r="Y28" s="15">
        <v>1939941.0499999998</v>
      </c>
      <c r="Z28" s="15">
        <v>381334.6</v>
      </c>
      <c r="AA28" s="15">
        <v>3780119.85</v>
      </c>
      <c r="AB28" s="15">
        <v>77970</v>
      </c>
      <c r="AC28" s="15">
        <v>2526844.7999999998</v>
      </c>
      <c r="AD28" s="15">
        <v>944623.1</v>
      </c>
      <c r="AE28" s="15">
        <v>6753911</v>
      </c>
      <c r="AF28" s="15">
        <v>682033.7</v>
      </c>
      <c r="AG28" s="15">
        <v>1069851.3500000001</v>
      </c>
      <c r="AH28" s="15">
        <v>6056015.3500000006</v>
      </c>
      <c r="AI28" s="15">
        <v>738899.9</v>
      </c>
      <c r="AJ28" s="15">
        <v>690350.35</v>
      </c>
      <c r="AK28" s="15">
        <v>1485821.5499999998</v>
      </c>
      <c r="AL28" s="15">
        <v>1228525.6499999999</v>
      </c>
      <c r="AM28" s="15">
        <v>1396316.9</v>
      </c>
      <c r="AN28" s="15">
        <v>88761.75</v>
      </c>
      <c r="AO28" s="15">
        <v>1917802.15</v>
      </c>
      <c r="AP28" s="15">
        <v>739854.6</v>
      </c>
      <c r="AQ28" s="15">
        <v>569516.44999999995</v>
      </c>
      <c r="AR28" s="15">
        <v>234802.95</v>
      </c>
      <c r="AS28" s="15">
        <v>174292.80000000002</v>
      </c>
      <c r="AT28" s="15">
        <v>179840.19999999998</v>
      </c>
      <c r="AU28" s="15">
        <v>339938.9</v>
      </c>
      <c r="AV28" s="15">
        <v>538998.5</v>
      </c>
      <c r="AW28" s="15">
        <v>683822.4</v>
      </c>
      <c r="AX28" s="15">
        <v>469153.65</v>
      </c>
      <c r="AY28" s="15">
        <v>1936714.6500000001</v>
      </c>
      <c r="AZ28" s="15">
        <v>918674.55</v>
      </c>
      <c r="BA28" s="15">
        <v>22882863.699999999</v>
      </c>
      <c r="BB28" s="15">
        <v>1715808.45</v>
      </c>
      <c r="BC28" s="15">
        <v>375063.39999999997</v>
      </c>
      <c r="BD28" s="15">
        <v>482947.14999999997</v>
      </c>
      <c r="BE28" s="15">
        <v>969250.35</v>
      </c>
      <c r="BF28" s="15">
        <v>1600937.8499999999</v>
      </c>
      <c r="BG28" s="15">
        <v>143185.75</v>
      </c>
      <c r="BH28" s="15">
        <v>486525.6</v>
      </c>
      <c r="BI28" s="15">
        <v>959751.8</v>
      </c>
      <c r="BJ28" s="15">
        <v>279634.45</v>
      </c>
      <c r="BK28" s="15">
        <v>225023.15</v>
      </c>
      <c r="BL28" s="15">
        <v>2406817.7999999998</v>
      </c>
      <c r="BM28" s="15">
        <v>1012851.2</v>
      </c>
      <c r="BN28" s="15">
        <v>871467</v>
      </c>
      <c r="BO28" s="15">
        <v>2733525.9</v>
      </c>
      <c r="BP28" s="15">
        <v>2373868.5</v>
      </c>
      <c r="BQ28" s="15">
        <v>2099366.75</v>
      </c>
      <c r="BR28" s="15">
        <v>11559832.200000001</v>
      </c>
      <c r="BS28" s="15">
        <v>887491.9</v>
      </c>
      <c r="BT28" s="15">
        <v>1998334.95</v>
      </c>
      <c r="BU28" s="15">
        <v>128551.15000000001</v>
      </c>
      <c r="BV28" s="15">
        <v>265861.15000000002</v>
      </c>
      <c r="BW28" s="15">
        <v>6269870.1499999994</v>
      </c>
      <c r="BX28" s="15">
        <v>279835.45</v>
      </c>
      <c r="BY28" s="15">
        <v>526239.54999999993</v>
      </c>
      <c r="BZ28" s="15">
        <v>930654.55</v>
      </c>
      <c r="CA28" s="15"/>
      <c r="CB28" s="15"/>
      <c r="CC28" s="21"/>
      <c r="CD28" s="21"/>
    </row>
    <row r="29" spans="1:82" x14ac:dyDescent="0.2">
      <c r="B29" s="30"/>
      <c r="C29" s="15"/>
    </row>
    <row r="30" spans="1:82" x14ac:dyDescent="0.2">
      <c r="A30" s="35" t="s">
        <v>150</v>
      </c>
      <c r="B30" s="26" t="s">
        <v>84</v>
      </c>
      <c r="C30" s="16"/>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row>
    <row r="31" spans="1:82" x14ac:dyDescent="0.2">
      <c r="B31" s="30" t="s">
        <v>91</v>
      </c>
      <c r="C31" s="39">
        <v>0.69112917250316652</v>
      </c>
      <c r="D31" s="12">
        <v>0.8</v>
      </c>
      <c r="E31" s="12">
        <v>0.8</v>
      </c>
      <c r="F31" s="12">
        <v>0.8</v>
      </c>
      <c r="G31" s="12">
        <v>0.8</v>
      </c>
      <c r="H31" s="12">
        <v>0.2</v>
      </c>
      <c r="I31" s="12">
        <v>0.4</v>
      </c>
      <c r="J31" s="12">
        <v>0.6</v>
      </c>
      <c r="K31" s="12">
        <v>0.3</v>
      </c>
      <c r="L31" s="12">
        <v>0.2</v>
      </c>
      <c r="M31" s="12">
        <v>0.8</v>
      </c>
      <c r="N31" s="12">
        <v>0.8</v>
      </c>
      <c r="O31" s="12">
        <v>0.8</v>
      </c>
      <c r="P31" s="12">
        <v>0.8</v>
      </c>
      <c r="Q31" s="12">
        <v>0.4</v>
      </c>
      <c r="R31" s="12">
        <v>0.8</v>
      </c>
      <c r="S31" s="12">
        <v>0.8</v>
      </c>
      <c r="T31" s="12">
        <v>0.4</v>
      </c>
      <c r="U31" s="12">
        <v>0.8</v>
      </c>
      <c r="V31" s="12">
        <v>0.6</v>
      </c>
      <c r="W31" s="12">
        <v>0.6</v>
      </c>
      <c r="X31" s="12">
        <v>0.8</v>
      </c>
      <c r="Y31" s="12">
        <v>0.8</v>
      </c>
      <c r="Z31" s="12">
        <v>0.8</v>
      </c>
      <c r="AA31" s="12">
        <v>0.8</v>
      </c>
      <c r="AB31" s="12">
        <v>0.8</v>
      </c>
      <c r="AC31" s="12">
        <v>0.8</v>
      </c>
      <c r="AD31" s="12">
        <v>0.8</v>
      </c>
      <c r="AE31" s="12">
        <v>0.8</v>
      </c>
      <c r="AF31" s="12">
        <v>0.8</v>
      </c>
      <c r="AG31" s="12">
        <v>0.8</v>
      </c>
      <c r="AH31" s="12">
        <v>0.7</v>
      </c>
      <c r="AI31" s="12">
        <v>0.8</v>
      </c>
      <c r="AJ31" s="12">
        <v>0.7</v>
      </c>
      <c r="AK31" s="12">
        <v>0.8</v>
      </c>
      <c r="AL31" s="12">
        <v>0.8</v>
      </c>
      <c r="AM31" s="12">
        <v>0.8</v>
      </c>
      <c r="AN31" s="12">
        <v>0.8</v>
      </c>
      <c r="AO31" s="12">
        <v>0.8</v>
      </c>
      <c r="AP31" s="12">
        <v>0.8</v>
      </c>
      <c r="AQ31" s="12">
        <v>0.8</v>
      </c>
      <c r="AR31" s="12">
        <v>0.8</v>
      </c>
      <c r="AS31" s="12">
        <v>0.8</v>
      </c>
      <c r="AT31" s="12">
        <v>0.8</v>
      </c>
      <c r="AU31" s="12">
        <v>0.8</v>
      </c>
      <c r="AV31" s="12">
        <v>0.8</v>
      </c>
      <c r="AW31" s="12">
        <v>0.8</v>
      </c>
      <c r="AX31" s="12">
        <v>0.8</v>
      </c>
      <c r="AY31" s="12">
        <v>0.8</v>
      </c>
      <c r="AZ31" s="12">
        <v>0.8</v>
      </c>
      <c r="BA31" s="12">
        <v>0.3</v>
      </c>
      <c r="BB31" s="12">
        <v>0.8</v>
      </c>
      <c r="BC31" s="12">
        <v>0.8</v>
      </c>
      <c r="BD31" s="12">
        <v>0.8</v>
      </c>
      <c r="BE31" s="12">
        <v>0.8</v>
      </c>
      <c r="BF31" s="12">
        <v>0.8</v>
      </c>
      <c r="BG31" s="12">
        <v>0.8</v>
      </c>
      <c r="BH31" s="12">
        <v>0.8</v>
      </c>
      <c r="BI31" s="12">
        <v>0.8</v>
      </c>
      <c r="BJ31" s="12">
        <v>0.8</v>
      </c>
      <c r="BK31" s="12">
        <v>0.5</v>
      </c>
      <c r="BL31" s="12">
        <v>0.8</v>
      </c>
      <c r="BM31" s="12">
        <v>0.6</v>
      </c>
      <c r="BN31" s="12">
        <v>0.8</v>
      </c>
      <c r="BO31" s="12">
        <v>0.6</v>
      </c>
      <c r="BP31" s="12">
        <v>0.8</v>
      </c>
      <c r="BQ31" s="12">
        <v>0.8</v>
      </c>
      <c r="BR31" s="12">
        <v>0.6</v>
      </c>
      <c r="BS31" s="12">
        <v>0.4</v>
      </c>
      <c r="BT31" s="12">
        <v>0.3</v>
      </c>
      <c r="BU31" s="12">
        <v>0.8</v>
      </c>
      <c r="BV31" s="12">
        <v>0.4</v>
      </c>
      <c r="BW31" s="12">
        <v>0.6</v>
      </c>
      <c r="BX31" s="12">
        <v>0.6</v>
      </c>
      <c r="BY31" s="12">
        <v>0.8</v>
      </c>
      <c r="BZ31" s="12">
        <v>0.8</v>
      </c>
      <c r="CA31" s="12"/>
      <c r="CB31" s="12" t="s">
        <v>109</v>
      </c>
    </row>
    <row r="32" spans="1:82" x14ac:dyDescent="0.2">
      <c r="B32" s="40"/>
      <c r="C32" s="15"/>
    </row>
    <row r="33" spans="1:82" x14ac:dyDescent="0.2">
      <c r="B33" s="30" t="s">
        <v>81</v>
      </c>
      <c r="C33" s="36">
        <v>100266326.14</v>
      </c>
      <c r="D33" s="12">
        <v>18512651.09</v>
      </c>
      <c r="E33" s="12">
        <v>1780474.01</v>
      </c>
      <c r="F33" s="12">
        <v>283322.3</v>
      </c>
      <c r="G33" s="12">
        <v>234635.38</v>
      </c>
      <c r="H33" s="12">
        <v>267882.25</v>
      </c>
      <c r="I33" s="12">
        <v>1053279.56</v>
      </c>
      <c r="J33" s="12">
        <v>637408.6</v>
      </c>
      <c r="K33" s="12">
        <v>76910.55</v>
      </c>
      <c r="L33" s="12">
        <v>107284.6</v>
      </c>
      <c r="M33" s="12">
        <v>219593.60000000001</v>
      </c>
      <c r="N33" s="12">
        <v>457627.45</v>
      </c>
      <c r="O33" s="12">
        <v>1630432.43</v>
      </c>
      <c r="P33" s="12">
        <v>1816702</v>
      </c>
      <c r="Q33" s="12">
        <v>857414.43</v>
      </c>
      <c r="R33" s="12">
        <v>669667.94999999995</v>
      </c>
      <c r="S33" s="12">
        <v>1353130.4</v>
      </c>
      <c r="T33" s="12">
        <v>917110.62</v>
      </c>
      <c r="U33" s="12">
        <v>955143</v>
      </c>
      <c r="V33" s="12">
        <v>975038.09</v>
      </c>
      <c r="W33" s="12">
        <v>1191401.99</v>
      </c>
      <c r="X33" s="12">
        <v>2521156.2999999998</v>
      </c>
      <c r="Y33" s="12">
        <v>899418</v>
      </c>
      <c r="Z33" s="12">
        <v>431941.52</v>
      </c>
      <c r="AA33" s="12">
        <v>2539434.4300000002</v>
      </c>
      <c r="AB33" s="12">
        <v>313713.40999999997</v>
      </c>
      <c r="AC33" s="12">
        <v>2026651.4</v>
      </c>
      <c r="AD33" s="12">
        <v>549140.4</v>
      </c>
      <c r="AE33" s="12">
        <v>1487998.52</v>
      </c>
      <c r="AF33" s="12">
        <v>690442.75</v>
      </c>
      <c r="AG33" s="12">
        <v>1403538.6</v>
      </c>
      <c r="AH33" s="12">
        <v>2515904.34</v>
      </c>
      <c r="AI33" s="12">
        <v>1022565.8</v>
      </c>
      <c r="AJ33" s="12">
        <v>916765.95</v>
      </c>
      <c r="AK33" s="12">
        <v>1263953.3500000001</v>
      </c>
      <c r="AL33" s="12">
        <v>1083238</v>
      </c>
      <c r="AM33" s="12">
        <v>1730249</v>
      </c>
      <c r="AN33" s="12">
        <v>431544.8</v>
      </c>
      <c r="AO33" s="12">
        <v>1994656.1</v>
      </c>
      <c r="AP33" s="12">
        <v>1254850.57</v>
      </c>
      <c r="AQ33" s="12">
        <v>1203982.3400000001</v>
      </c>
      <c r="AR33" s="12">
        <v>969530.65</v>
      </c>
      <c r="AS33" s="12">
        <v>544183.1</v>
      </c>
      <c r="AT33" s="12">
        <v>437241.32</v>
      </c>
      <c r="AU33" s="12">
        <v>740692.8</v>
      </c>
      <c r="AV33" s="12">
        <v>586055.1</v>
      </c>
      <c r="AW33" s="12">
        <v>906937.35</v>
      </c>
      <c r="AX33" s="12">
        <v>1320913.75</v>
      </c>
      <c r="AY33" s="12">
        <v>1420098.88</v>
      </c>
      <c r="AZ33" s="12">
        <v>937118.27</v>
      </c>
      <c r="BA33" s="12">
        <v>3065693.35</v>
      </c>
      <c r="BB33" s="12">
        <v>2193019.71</v>
      </c>
      <c r="BC33" s="12">
        <v>848078.5</v>
      </c>
      <c r="BD33" s="12">
        <v>662278.25</v>
      </c>
      <c r="BE33" s="12">
        <v>941286.15</v>
      </c>
      <c r="BF33" s="12">
        <v>1557349.87</v>
      </c>
      <c r="BG33" s="12">
        <v>333814.01</v>
      </c>
      <c r="BH33" s="12">
        <v>1009730.7</v>
      </c>
      <c r="BI33" s="12">
        <v>915781.15</v>
      </c>
      <c r="BJ33" s="12">
        <v>274007.03000000003</v>
      </c>
      <c r="BK33" s="12">
        <v>290884.69</v>
      </c>
      <c r="BL33" s="12">
        <v>1904333.66</v>
      </c>
      <c r="BM33" s="12">
        <v>725284.06</v>
      </c>
      <c r="BN33" s="12">
        <v>1220383.3500000001</v>
      </c>
      <c r="BO33" s="12">
        <v>1975669.19</v>
      </c>
      <c r="BP33" s="12">
        <v>1770076.15</v>
      </c>
      <c r="BQ33" s="12">
        <v>679757.75</v>
      </c>
      <c r="BR33" s="12">
        <v>4068564.35</v>
      </c>
      <c r="BS33" s="12">
        <v>608470.15</v>
      </c>
      <c r="BT33" s="12">
        <v>411485.5</v>
      </c>
      <c r="BU33" s="12">
        <v>313732.21000000002</v>
      </c>
      <c r="BV33" s="12">
        <v>319433.25</v>
      </c>
      <c r="BW33" s="12">
        <v>3080687.65</v>
      </c>
      <c r="BX33" s="12">
        <v>315900.27</v>
      </c>
      <c r="BY33" s="12">
        <v>722950.09</v>
      </c>
      <c r="BZ33" s="12">
        <v>1916648</v>
      </c>
      <c r="CA33" s="12"/>
      <c r="CB33" s="12" t="s">
        <v>108</v>
      </c>
    </row>
    <row r="34" spans="1:82" x14ac:dyDescent="0.2">
      <c r="B34" s="30" t="s">
        <v>82</v>
      </c>
      <c r="C34" s="36">
        <v>16646.189999999995</v>
      </c>
      <c r="D34" s="12">
        <v>0</v>
      </c>
      <c r="E34" s="12">
        <v>0</v>
      </c>
      <c r="F34" s="12">
        <v>0</v>
      </c>
      <c r="G34" s="12">
        <v>0</v>
      </c>
      <c r="H34" s="12">
        <v>0</v>
      </c>
      <c r="I34" s="12">
        <v>0</v>
      </c>
      <c r="J34" s="12">
        <v>0</v>
      </c>
      <c r="K34" s="12">
        <v>0</v>
      </c>
      <c r="L34" s="12">
        <v>0</v>
      </c>
      <c r="M34" s="12">
        <v>0</v>
      </c>
      <c r="N34" s="12">
        <v>36</v>
      </c>
      <c r="O34" s="12">
        <v>0</v>
      </c>
      <c r="P34" s="12">
        <v>0</v>
      </c>
      <c r="Q34" s="12">
        <v>205.18</v>
      </c>
      <c r="R34" s="12">
        <v>0</v>
      </c>
      <c r="S34" s="12">
        <v>5716.35</v>
      </c>
      <c r="T34" s="12">
        <v>0</v>
      </c>
      <c r="U34" s="12">
        <v>0</v>
      </c>
      <c r="V34" s="12">
        <v>0</v>
      </c>
      <c r="W34" s="12">
        <v>1.3</v>
      </c>
      <c r="X34" s="12">
        <v>0</v>
      </c>
      <c r="Y34" s="12">
        <v>0</v>
      </c>
      <c r="Z34" s="12">
        <v>0</v>
      </c>
      <c r="AA34" s="12">
        <v>1103.3399999999999</v>
      </c>
      <c r="AB34" s="12">
        <v>0</v>
      </c>
      <c r="AC34" s="12">
        <v>0</v>
      </c>
      <c r="AD34" s="12">
        <v>0</v>
      </c>
      <c r="AE34" s="12">
        <v>0</v>
      </c>
      <c r="AF34" s="12">
        <v>0</v>
      </c>
      <c r="AG34" s="12">
        <v>0</v>
      </c>
      <c r="AH34" s="12">
        <v>6</v>
      </c>
      <c r="AI34" s="12">
        <v>0</v>
      </c>
      <c r="AJ34" s="12">
        <v>0</v>
      </c>
      <c r="AK34" s="12">
        <v>0</v>
      </c>
      <c r="AL34" s="12">
        <v>0</v>
      </c>
      <c r="AM34" s="12">
        <v>0</v>
      </c>
      <c r="AN34" s="12">
        <v>0</v>
      </c>
      <c r="AO34" s="12">
        <v>0</v>
      </c>
      <c r="AP34" s="12">
        <v>0.95</v>
      </c>
      <c r="AQ34" s="12">
        <v>2.25</v>
      </c>
      <c r="AR34" s="12">
        <v>0</v>
      </c>
      <c r="AS34" s="12">
        <v>0</v>
      </c>
      <c r="AT34" s="12">
        <v>0</v>
      </c>
      <c r="AU34" s="12">
        <v>0</v>
      </c>
      <c r="AV34" s="12">
        <v>0</v>
      </c>
      <c r="AW34" s="12">
        <v>0</v>
      </c>
      <c r="AX34" s="12">
        <v>0</v>
      </c>
      <c r="AY34" s="12">
        <v>0</v>
      </c>
      <c r="AZ34" s="12">
        <v>0</v>
      </c>
      <c r="BA34" s="12">
        <v>0</v>
      </c>
      <c r="BB34" s="12">
        <v>196.15</v>
      </c>
      <c r="BC34" s="12">
        <v>6416.8</v>
      </c>
      <c r="BD34" s="12">
        <v>2.6</v>
      </c>
      <c r="BE34" s="12">
        <v>0</v>
      </c>
      <c r="BF34" s="12">
        <v>0</v>
      </c>
      <c r="BG34" s="12">
        <v>0</v>
      </c>
      <c r="BH34" s="12">
        <v>0</v>
      </c>
      <c r="BI34" s="12">
        <v>0</v>
      </c>
      <c r="BJ34" s="12">
        <v>20.8</v>
      </c>
      <c r="BK34" s="12">
        <v>36.06</v>
      </c>
      <c r="BL34" s="12">
        <v>383.96</v>
      </c>
      <c r="BM34" s="12">
        <v>0</v>
      </c>
      <c r="BN34" s="12">
        <v>0</v>
      </c>
      <c r="BO34" s="12">
        <v>2279.8000000000002</v>
      </c>
      <c r="BP34" s="12">
        <v>238.55</v>
      </c>
      <c r="BQ34" s="12">
        <v>0</v>
      </c>
      <c r="BR34" s="12">
        <v>0</v>
      </c>
      <c r="BS34" s="12">
        <v>0</v>
      </c>
      <c r="BT34" s="12">
        <v>0.1</v>
      </c>
      <c r="BU34" s="12">
        <v>0</v>
      </c>
      <c r="BV34" s="12">
        <v>0</v>
      </c>
      <c r="BW34" s="12">
        <v>0</v>
      </c>
      <c r="BX34" s="12">
        <v>0</v>
      </c>
      <c r="BY34" s="12">
        <v>0</v>
      </c>
      <c r="BZ34" s="12">
        <v>0</v>
      </c>
      <c r="CA34" s="12"/>
      <c r="CB34" s="12" t="s">
        <v>108</v>
      </c>
    </row>
    <row r="35" spans="1:82" x14ac:dyDescent="0.2">
      <c r="B35" s="30" t="s">
        <v>83</v>
      </c>
      <c r="C35" s="36">
        <v>100249679.95000003</v>
      </c>
      <c r="D35" s="4">
        <v>18512651.09</v>
      </c>
      <c r="E35" s="4">
        <v>1780474.01</v>
      </c>
      <c r="F35" s="4">
        <v>283322.3</v>
      </c>
      <c r="G35" s="4">
        <v>234635.38</v>
      </c>
      <c r="H35" s="4">
        <v>267882.25</v>
      </c>
      <c r="I35" s="4">
        <v>1053279.56</v>
      </c>
      <c r="J35" s="4">
        <v>637408.6</v>
      </c>
      <c r="K35" s="4">
        <v>76910.55</v>
      </c>
      <c r="L35" s="4">
        <v>107284.6</v>
      </c>
      <c r="M35" s="4">
        <v>219593.60000000001</v>
      </c>
      <c r="N35" s="4">
        <v>457591.45</v>
      </c>
      <c r="O35" s="4">
        <v>1630432.43</v>
      </c>
      <c r="P35" s="4">
        <v>1816702</v>
      </c>
      <c r="Q35" s="4">
        <v>857209.25</v>
      </c>
      <c r="R35" s="4">
        <v>669667.94999999995</v>
      </c>
      <c r="S35" s="4">
        <v>1347414.0499999998</v>
      </c>
      <c r="T35" s="4">
        <v>917110.62</v>
      </c>
      <c r="U35" s="4">
        <v>955143</v>
      </c>
      <c r="V35" s="4">
        <v>975038.09</v>
      </c>
      <c r="W35" s="4">
        <v>1191400.69</v>
      </c>
      <c r="X35" s="4">
        <v>2521156.2999999998</v>
      </c>
      <c r="Y35" s="4">
        <v>899418</v>
      </c>
      <c r="Z35" s="4">
        <v>431941.52</v>
      </c>
      <c r="AA35" s="4">
        <v>2538331.0900000003</v>
      </c>
      <c r="AB35" s="4">
        <v>313713.40999999997</v>
      </c>
      <c r="AC35" s="4">
        <v>2026651.4</v>
      </c>
      <c r="AD35" s="4">
        <v>549140.4</v>
      </c>
      <c r="AE35" s="4">
        <v>1487998.52</v>
      </c>
      <c r="AF35" s="4">
        <v>690442.75</v>
      </c>
      <c r="AG35" s="4">
        <v>1403538.6</v>
      </c>
      <c r="AH35" s="4">
        <v>2515898.34</v>
      </c>
      <c r="AI35" s="4">
        <v>1022565.8</v>
      </c>
      <c r="AJ35" s="4">
        <v>916765.95</v>
      </c>
      <c r="AK35" s="4">
        <v>1263953.3500000001</v>
      </c>
      <c r="AL35" s="4">
        <v>1083238</v>
      </c>
      <c r="AM35" s="4">
        <v>1730249</v>
      </c>
      <c r="AN35" s="4">
        <v>431544.8</v>
      </c>
      <c r="AO35" s="4">
        <v>1994656.1</v>
      </c>
      <c r="AP35" s="4">
        <v>1254849.6200000001</v>
      </c>
      <c r="AQ35" s="4">
        <v>1203980.0900000001</v>
      </c>
      <c r="AR35" s="4">
        <v>969530.65</v>
      </c>
      <c r="AS35" s="4">
        <v>544183.1</v>
      </c>
      <c r="AT35" s="4">
        <v>437241.32</v>
      </c>
      <c r="AU35" s="4">
        <v>740692.8</v>
      </c>
      <c r="AV35" s="4">
        <v>586055.1</v>
      </c>
      <c r="AW35" s="4">
        <v>906937.35</v>
      </c>
      <c r="AX35" s="4">
        <v>1320913.75</v>
      </c>
      <c r="AY35" s="4">
        <v>1420098.88</v>
      </c>
      <c r="AZ35" s="4">
        <v>937118.27</v>
      </c>
      <c r="BA35" s="4">
        <v>3065693.35</v>
      </c>
      <c r="BB35" s="4">
        <v>2192823.56</v>
      </c>
      <c r="BC35" s="4">
        <v>841661.7</v>
      </c>
      <c r="BD35" s="4">
        <v>662275.65</v>
      </c>
      <c r="BE35" s="4">
        <v>941286.15</v>
      </c>
      <c r="BF35" s="4">
        <v>1557349.87</v>
      </c>
      <c r="BG35" s="4">
        <v>333814.01</v>
      </c>
      <c r="BH35" s="4">
        <v>1009730.7</v>
      </c>
      <c r="BI35" s="4">
        <v>915781.15</v>
      </c>
      <c r="BJ35" s="4">
        <v>273986.23000000004</v>
      </c>
      <c r="BK35" s="4">
        <v>290848.63</v>
      </c>
      <c r="BL35" s="4">
        <v>1903949.7</v>
      </c>
      <c r="BM35" s="4">
        <v>725284.06</v>
      </c>
      <c r="BN35" s="4">
        <v>1220383.3500000001</v>
      </c>
      <c r="BO35" s="4">
        <v>1973389.39</v>
      </c>
      <c r="BP35" s="4">
        <v>1769837.5999999999</v>
      </c>
      <c r="BQ35" s="4">
        <v>679757.75</v>
      </c>
      <c r="BR35" s="4">
        <v>4068564.35</v>
      </c>
      <c r="BS35" s="4">
        <v>608470.15</v>
      </c>
      <c r="BT35" s="4">
        <v>411485.4</v>
      </c>
      <c r="BU35" s="4">
        <v>313732.21000000002</v>
      </c>
      <c r="BV35" s="4">
        <v>319433.25</v>
      </c>
      <c r="BW35" s="4">
        <v>3080687.65</v>
      </c>
      <c r="BX35" s="4">
        <v>315900.27</v>
      </c>
      <c r="BY35" s="4">
        <v>722950.09</v>
      </c>
      <c r="BZ35" s="4">
        <v>1916648</v>
      </c>
      <c r="CA35" s="4"/>
      <c r="CB35" s="4"/>
    </row>
    <row r="36" spans="1:82" x14ac:dyDescent="0.2">
      <c r="B36" s="30"/>
      <c r="C36" s="36"/>
    </row>
    <row r="37" spans="1:82" x14ac:dyDescent="0.2">
      <c r="B37" s="30" t="s">
        <v>92</v>
      </c>
      <c r="C37" s="36">
        <v>145052016.23440474</v>
      </c>
      <c r="D37" s="4">
        <v>23140813.862499997</v>
      </c>
      <c r="E37" s="4">
        <v>2225592.5124999997</v>
      </c>
      <c r="F37" s="4">
        <v>354152.87499999994</v>
      </c>
      <c r="G37" s="4">
        <v>293294.22499999998</v>
      </c>
      <c r="H37" s="4">
        <v>1339411.25</v>
      </c>
      <c r="I37" s="4">
        <v>2633198.9</v>
      </c>
      <c r="J37" s="4">
        <v>1062347.6666666667</v>
      </c>
      <c r="K37" s="4">
        <v>256368.50000000003</v>
      </c>
      <c r="L37" s="4">
        <v>536423</v>
      </c>
      <c r="M37" s="4">
        <v>274492</v>
      </c>
      <c r="N37" s="4">
        <v>571989.3125</v>
      </c>
      <c r="O37" s="4">
        <v>2038040.5374999999</v>
      </c>
      <c r="P37" s="4">
        <v>2270877.5</v>
      </c>
      <c r="Q37" s="4">
        <v>2143023.125</v>
      </c>
      <c r="R37" s="4">
        <v>837084.93749999988</v>
      </c>
      <c r="S37" s="4">
        <v>1684267.5624999998</v>
      </c>
      <c r="T37" s="4">
        <v>2292776.5499999998</v>
      </c>
      <c r="U37" s="4">
        <v>1193928.75</v>
      </c>
      <c r="V37" s="4">
        <v>1625063.4833333334</v>
      </c>
      <c r="W37" s="4">
        <v>1985667.8166666667</v>
      </c>
      <c r="X37" s="4">
        <v>3151445.3749999995</v>
      </c>
      <c r="Y37" s="4">
        <v>1124272.5</v>
      </c>
      <c r="Z37" s="4">
        <v>539926.9</v>
      </c>
      <c r="AA37" s="4">
        <v>3172913.8625000003</v>
      </c>
      <c r="AB37" s="4">
        <v>392141.76249999995</v>
      </c>
      <c r="AC37" s="4">
        <v>2533314.2499999995</v>
      </c>
      <c r="AD37" s="4">
        <v>686425.5</v>
      </c>
      <c r="AE37" s="4">
        <v>1859998.15</v>
      </c>
      <c r="AF37" s="4">
        <v>863053.4375</v>
      </c>
      <c r="AG37" s="4">
        <v>1754423.25</v>
      </c>
      <c r="AH37" s="4">
        <v>3594140.4857142856</v>
      </c>
      <c r="AI37" s="4">
        <v>1278207.25</v>
      </c>
      <c r="AJ37" s="4">
        <v>1309665.642857143</v>
      </c>
      <c r="AK37" s="4">
        <v>1579941.6875</v>
      </c>
      <c r="AL37" s="4">
        <v>1354047.5</v>
      </c>
      <c r="AM37" s="4">
        <v>2162811.25</v>
      </c>
      <c r="AN37" s="4">
        <v>539431</v>
      </c>
      <c r="AO37" s="4">
        <v>2493320.125</v>
      </c>
      <c r="AP37" s="4">
        <v>1568562.0250000001</v>
      </c>
      <c r="AQ37" s="4">
        <v>1504975.1125</v>
      </c>
      <c r="AR37" s="4">
        <v>1211913.3125</v>
      </c>
      <c r="AS37" s="4">
        <v>680228.87499999988</v>
      </c>
      <c r="AT37" s="4">
        <v>546551.65</v>
      </c>
      <c r="AU37" s="4">
        <v>925866</v>
      </c>
      <c r="AV37" s="4">
        <v>732568.87499999988</v>
      </c>
      <c r="AW37" s="4">
        <v>1133671.6875</v>
      </c>
      <c r="AX37" s="4">
        <v>1651142.1875</v>
      </c>
      <c r="AY37" s="4">
        <v>1775123.5999999999</v>
      </c>
      <c r="AZ37" s="4">
        <v>1171397.8374999999</v>
      </c>
      <c r="BA37" s="4">
        <v>10218977.833333334</v>
      </c>
      <c r="BB37" s="4">
        <v>2741029.4499999997</v>
      </c>
      <c r="BC37" s="4">
        <v>1052077.1249999998</v>
      </c>
      <c r="BD37" s="4">
        <v>827844.5625</v>
      </c>
      <c r="BE37" s="4">
        <v>1176607.6875</v>
      </c>
      <c r="BF37" s="4">
        <v>1946687.3375000001</v>
      </c>
      <c r="BG37" s="4">
        <v>417267.51250000001</v>
      </c>
      <c r="BH37" s="4">
        <v>1262163.3749999998</v>
      </c>
      <c r="BI37" s="4">
        <v>1144726.4375</v>
      </c>
      <c r="BJ37" s="4">
        <v>342482.78750000003</v>
      </c>
      <c r="BK37" s="4">
        <v>581697.26</v>
      </c>
      <c r="BL37" s="4">
        <v>2379937.125</v>
      </c>
      <c r="BM37" s="4">
        <v>1208806.7666666668</v>
      </c>
      <c r="BN37" s="4">
        <v>1525479.1875</v>
      </c>
      <c r="BO37" s="4">
        <v>3288982.3166666664</v>
      </c>
      <c r="BP37" s="4">
        <v>2212296.9999999995</v>
      </c>
      <c r="BQ37" s="4">
        <v>849697.1875</v>
      </c>
      <c r="BR37" s="4">
        <v>6780940.583333334</v>
      </c>
      <c r="BS37" s="4">
        <v>1521175.375</v>
      </c>
      <c r="BT37" s="4">
        <v>1371618.0000000002</v>
      </c>
      <c r="BU37" s="4">
        <v>392165.26250000001</v>
      </c>
      <c r="BV37" s="4">
        <v>798583.125</v>
      </c>
      <c r="BW37" s="4">
        <v>5134479.416666667</v>
      </c>
      <c r="BX37" s="4">
        <v>526500.45000000007</v>
      </c>
      <c r="BY37" s="4">
        <v>903687.61249999993</v>
      </c>
      <c r="BZ37" s="4">
        <v>2395810</v>
      </c>
      <c r="CA37" s="4"/>
      <c r="CB37" s="4"/>
    </row>
    <row r="38" spans="1:82" x14ac:dyDescent="0.2">
      <c r="B38" s="30"/>
      <c r="C38" s="15"/>
    </row>
    <row r="39" spans="1:82" x14ac:dyDescent="0.2">
      <c r="B39" s="32" t="s">
        <v>89</v>
      </c>
      <c r="C39" s="15">
        <v>100249679.95000003</v>
      </c>
      <c r="D39" s="15">
        <v>15993291.535839427</v>
      </c>
      <c r="E39" s="15">
        <v>1538171.9114933682</v>
      </c>
      <c r="F39" s="15">
        <v>244765.38343836734</v>
      </c>
      <c r="G39" s="15">
        <v>202704.19502420753</v>
      </c>
      <c r="H39" s="15">
        <v>925706.18885393185</v>
      </c>
      <c r="I39" s="15">
        <v>1819880.5767932483</v>
      </c>
      <c r="J39" s="15">
        <v>734219.4637740032</v>
      </c>
      <c r="K39" s="15">
        <v>177183.74926087807</v>
      </c>
      <c r="L39" s="15">
        <v>370737.58410166611</v>
      </c>
      <c r="M39" s="15">
        <v>189709.42881873919</v>
      </c>
      <c r="N39" s="15">
        <v>395318.50022878015</v>
      </c>
      <c r="O39" s="15">
        <v>1408549.2702102836</v>
      </c>
      <c r="P39" s="15">
        <v>1569469.6874310595</v>
      </c>
      <c r="Q39" s="15">
        <v>1481105.7990363999</v>
      </c>
      <c r="R39" s="15">
        <v>578533.82016923977</v>
      </c>
      <c r="S39" s="15">
        <v>1164046.4467445503</v>
      </c>
      <c r="T39" s="15">
        <v>1584604.7597361649</v>
      </c>
      <c r="U39" s="15">
        <v>825158.98901523999</v>
      </c>
      <c r="V39" s="15">
        <v>1123128.78050128</v>
      </c>
      <c r="W39" s="15">
        <v>1372352.9549990026</v>
      </c>
      <c r="X39" s="15">
        <v>2178055.8342126808</v>
      </c>
      <c r="Y39" s="15">
        <v>777017.52259306633</v>
      </c>
      <c r="Z39" s="15">
        <v>373159.23160919995</v>
      </c>
      <c r="AA39" s="15">
        <v>2192893.3322134512</v>
      </c>
      <c r="AB39" s="15">
        <v>271020.6118205582</v>
      </c>
      <c r="AC39" s="15">
        <v>1750847.3812929797</v>
      </c>
      <c r="AD39" s="15">
        <v>474408.68780007231</v>
      </c>
      <c r="AE39" s="15">
        <v>1285498.9822669206</v>
      </c>
      <c r="AF39" s="15">
        <v>596481.40808538836</v>
      </c>
      <c r="AG39" s="15">
        <v>1212533.0889928159</v>
      </c>
      <c r="AH39" s="15">
        <v>2484015.3397518434</v>
      </c>
      <c r="AI39" s="15">
        <v>883406.31898004806</v>
      </c>
      <c r="AJ39" s="15">
        <v>905148.13200368488</v>
      </c>
      <c r="AK39" s="15">
        <v>1091943.7910851315</v>
      </c>
      <c r="AL39" s="15">
        <v>935821.72820498142</v>
      </c>
      <c r="AM39" s="15">
        <v>1494781.9494930392</v>
      </c>
      <c r="AN39" s="15">
        <v>372816.50065255561</v>
      </c>
      <c r="AO39" s="15">
        <v>1723206.2747767416</v>
      </c>
      <c r="AP39" s="15">
        <v>1084078.9743581412</v>
      </c>
      <c r="AQ39" s="15">
        <v>1040132.204139985</v>
      </c>
      <c r="AR39" s="15">
        <v>837588.6448136965</v>
      </c>
      <c r="AS39" s="15">
        <v>470126.01949150983</v>
      </c>
      <c r="AT39" s="15">
        <v>377737.78959474032</v>
      </c>
      <c r="AU39" s="15">
        <v>639893.00242881675</v>
      </c>
      <c r="AV39" s="15">
        <v>506299.72038032557</v>
      </c>
      <c r="AW39" s="15">
        <v>783513.57527214335</v>
      </c>
      <c r="AX39" s="15">
        <v>1141152.5337319432</v>
      </c>
      <c r="AY39" s="15">
        <v>1226839.7047588418</v>
      </c>
      <c r="AZ39" s="15">
        <v>809587.21810337366</v>
      </c>
      <c r="BA39" s="15">
        <v>7062633.693779869</v>
      </c>
      <c r="BB39" s="15">
        <v>1894405.4155853095</v>
      </c>
      <c r="BC39" s="15">
        <v>727121.19281076035</v>
      </c>
      <c r="BD39" s="15">
        <v>572147.52744187089</v>
      </c>
      <c r="BE39" s="15">
        <v>813187.8974227393</v>
      </c>
      <c r="BF39" s="15">
        <v>1345412.4086887676</v>
      </c>
      <c r="BG39" s="15">
        <v>288385.75062657968</v>
      </c>
      <c r="BH39" s="15">
        <v>872317.9289275537</v>
      </c>
      <c r="BI39" s="15">
        <v>791153.83549187274</v>
      </c>
      <c r="BJ39" s="15">
        <v>236699.84552145284</v>
      </c>
      <c r="BK39" s="15">
        <v>402027.94595115929</v>
      </c>
      <c r="BL39" s="15">
        <v>1644843.9758108151</v>
      </c>
      <c r="BM39" s="15">
        <v>835441.62036256178</v>
      </c>
      <c r="BN39" s="15">
        <v>1054303.1685276779</v>
      </c>
      <c r="BO39" s="15">
        <v>2273111.6268953807</v>
      </c>
      <c r="BP39" s="15">
        <v>1528982.9949412374</v>
      </c>
      <c r="BQ39" s="15">
        <v>587250.51407514291</v>
      </c>
      <c r="BR39" s="15">
        <v>4686505.854152306</v>
      </c>
      <c r="BS39" s="15">
        <v>1051328.678155944</v>
      </c>
      <c r="BT39" s="15">
        <v>947965.21333044837</v>
      </c>
      <c r="BU39" s="15">
        <v>271036.85335611209</v>
      </c>
      <c r="BV39" s="15">
        <v>551924.0943562428</v>
      </c>
      <c r="BW39" s="15">
        <v>3548588.5104753748</v>
      </c>
      <c r="BX39" s="15">
        <v>363879.82033104484</v>
      </c>
      <c r="BY39" s="15">
        <v>624564.87182848714</v>
      </c>
      <c r="BZ39" s="15">
        <v>1655814.1827748113</v>
      </c>
      <c r="CA39" s="15"/>
      <c r="CB39" s="15"/>
    </row>
    <row r="40" spans="1:82" x14ac:dyDescent="0.2">
      <c r="B40" s="30"/>
      <c r="C40" s="15"/>
    </row>
    <row r="41" spans="1:82" x14ac:dyDescent="0.2">
      <c r="A41" s="35" t="s">
        <v>151</v>
      </c>
      <c r="B41" s="26" t="s">
        <v>85</v>
      </c>
      <c r="C41" s="16"/>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row>
    <row r="42" spans="1:82" x14ac:dyDescent="0.2">
      <c r="B42" s="30" t="s">
        <v>81</v>
      </c>
      <c r="C42" s="36">
        <v>1616929.5499999998</v>
      </c>
      <c r="D42" s="9">
        <v>341027</v>
      </c>
      <c r="E42" s="9">
        <v>31901.68</v>
      </c>
      <c r="F42" s="9">
        <v>3311.7</v>
      </c>
      <c r="G42" s="9">
        <v>2931.7</v>
      </c>
      <c r="H42" s="9">
        <v>10902.2</v>
      </c>
      <c r="I42" s="9">
        <v>16205.84</v>
      </c>
      <c r="J42" s="9">
        <v>11989.2</v>
      </c>
      <c r="K42" s="9">
        <v>1878.3</v>
      </c>
      <c r="L42" s="9">
        <v>0</v>
      </c>
      <c r="M42" s="9">
        <v>2746.55</v>
      </c>
      <c r="N42" s="9">
        <v>6172.45</v>
      </c>
      <c r="O42" s="9">
        <v>16555.62</v>
      </c>
      <c r="P42" s="9">
        <v>38852.199999999997</v>
      </c>
      <c r="Q42" s="9">
        <v>21580.7</v>
      </c>
      <c r="R42" s="9">
        <v>12147.95</v>
      </c>
      <c r="S42" s="9">
        <v>12664.89</v>
      </c>
      <c r="T42" s="9">
        <v>28948.69</v>
      </c>
      <c r="U42" s="9">
        <v>7523</v>
      </c>
      <c r="V42" s="9">
        <v>11090.66</v>
      </c>
      <c r="W42" s="9">
        <v>19959.3</v>
      </c>
      <c r="X42" s="9">
        <v>16613.75</v>
      </c>
      <c r="Y42" s="9">
        <v>7913</v>
      </c>
      <c r="Z42" s="9">
        <v>3799.01</v>
      </c>
      <c r="AA42" s="9">
        <v>42771.94</v>
      </c>
      <c r="AB42" s="9">
        <v>2056.04</v>
      </c>
      <c r="AC42" s="9">
        <v>25533.35</v>
      </c>
      <c r="AD42" s="9">
        <v>4008.77</v>
      </c>
      <c r="AE42" s="9">
        <v>27407.35</v>
      </c>
      <c r="AF42" s="9">
        <v>7632.6</v>
      </c>
      <c r="AG42" s="9">
        <v>43384.85</v>
      </c>
      <c r="AH42" s="9">
        <v>34305</v>
      </c>
      <c r="AI42" s="9">
        <v>6301.4</v>
      </c>
      <c r="AJ42" s="9">
        <v>12029.15</v>
      </c>
      <c r="AK42" s="9">
        <v>12230.15</v>
      </c>
      <c r="AL42" s="9">
        <v>9732</v>
      </c>
      <c r="AM42" s="9">
        <v>11666</v>
      </c>
      <c r="AN42" s="9">
        <v>25556.94</v>
      </c>
      <c r="AO42" s="9">
        <v>27293.85</v>
      </c>
      <c r="AP42" s="9">
        <v>11505.78</v>
      </c>
      <c r="AQ42" s="9">
        <v>11991.8</v>
      </c>
      <c r="AR42" s="9">
        <v>184.2</v>
      </c>
      <c r="AS42" s="9">
        <v>5677.95</v>
      </c>
      <c r="AT42" s="9">
        <v>6184.17</v>
      </c>
      <c r="AU42" s="9">
        <v>6822.64</v>
      </c>
      <c r="AV42" s="9">
        <v>5899.6</v>
      </c>
      <c r="AW42" s="9">
        <v>8853.4500000000007</v>
      </c>
      <c r="AX42" s="9">
        <v>10893.05</v>
      </c>
      <c r="AY42" s="9">
        <v>26791.88</v>
      </c>
      <c r="AZ42" s="9">
        <v>13657.6</v>
      </c>
      <c r="BA42" s="9">
        <v>104845.2</v>
      </c>
      <c r="BB42" s="9">
        <v>23051.66</v>
      </c>
      <c r="BC42" s="9">
        <v>8106.2</v>
      </c>
      <c r="BD42" s="9">
        <v>19773.55</v>
      </c>
      <c r="BE42" s="9">
        <v>14735.22</v>
      </c>
      <c r="BF42" s="9">
        <v>33792.5</v>
      </c>
      <c r="BG42" s="9">
        <v>4306.3500000000004</v>
      </c>
      <c r="BH42" s="9">
        <v>22577.9</v>
      </c>
      <c r="BI42" s="9">
        <v>17110.900000000001</v>
      </c>
      <c r="BJ42" s="9">
        <v>3108</v>
      </c>
      <c r="BK42" s="9">
        <v>10078.24</v>
      </c>
      <c r="BL42" s="9">
        <v>30393.919999999998</v>
      </c>
      <c r="BM42" s="9">
        <v>8183.93</v>
      </c>
      <c r="BN42" s="9">
        <v>13801.55</v>
      </c>
      <c r="BO42" s="9">
        <v>32491</v>
      </c>
      <c r="BP42" s="9">
        <v>28138</v>
      </c>
      <c r="BQ42" s="9">
        <v>12760.25</v>
      </c>
      <c r="BR42" s="9">
        <v>101700.02</v>
      </c>
      <c r="BS42" s="9">
        <v>8815.0499999999993</v>
      </c>
      <c r="BT42" s="9">
        <v>9826.65</v>
      </c>
      <c r="BU42" s="9">
        <v>1268.4000000000001</v>
      </c>
      <c r="BV42" s="9">
        <v>7994.3</v>
      </c>
      <c r="BW42" s="9">
        <v>30836.34</v>
      </c>
      <c r="BX42" s="9">
        <v>5595.46</v>
      </c>
      <c r="BY42" s="9">
        <v>12626.06</v>
      </c>
      <c r="BZ42" s="9">
        <v>23926</v>
      </c>
      <c r="CA42" s="9"/>
      <c r="CB42" s="9" t="s">
        <v>108</v>
      </c>
    </row>
    <row r="43" spans="1:82" x14ac:dyDescent="0.2">
      <c r="B43" s="30" t="s">
        <v>82</v>
      </c>
      <c r="C43" s="36">
        <v>11.92</v>
      </c>
      <c r="D43" s="9">
        <v>0</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0.2</v>
      </c>
      <c r="AE43" s="9">
        <v>0</v>
      </c>
      <c r="AF43" s="9">
        <v>0</v>
      </c>
      <c r="AG43" s="9">
        <v>0</v>
      </c>
      <c r="AH43" s="9">
        <v>0</v>
      </c>
      <c r="AI43" s="9">
        <v>0</v>
      </c>
      <c r="AJ43" s="9">
        <v>0</v>
      </c>
      <c r="AK43" s="9">
        <v>0</v>
      </c>
      <c r="AL43" s="9">
        <v>0</v>
      </c>
      <c r="AM43" s="9">
        <v>0</v>
      </c>
      <c r="AN43" s="9">
        <v>0</v>
      </c>
      <c r="AO43" s="9">
        <v>0</v>
      </c>
      <c r="AP43" s="9">
        <v>0</v>
      </c>
      <c r="AQ43" s="9">
        <v>0</v>
      </c>
      <c r="AR43" s="9">
        <v>0</v>
      </c>
      <c r="AS43" s="9">
        <v>0</v>
      </c>
      <c r="AT43" s="9">
        <v>0</v>
      </c>
      <c r="AU43" s="9">
        <v>0</v>
      </c>
      <c r="AV43" s="9">
        <v>0</v>
      </c>
      <c r="AW43" s="9">
        <v>0</v>
      </c>
      <c r="AX43" s="9">
        <v>0</v>
      </c>
      <c r="AY43" s="9">
        <v>0</v>
      </c>
      <c r="AZ43" s="9">
        <v>0</v>
      </c>
      <c r="BA43" s="9">
        <v>0</v>
      </c>
      <c r="BB43" s="9">
        <v>0</v>
      </c>
      <c r="BC43" s="9">
        <v>0</v>
      </c>
      <c r="BD43" s="9">
        <v>0</v>
      </c>
      <c r="BE43" s="9">
        <v>0</v>
      </c>
      <c r="BF43" s="9">
        <v>0</v>
      </c>
      <c r="BG43" s="9">
        <v>0</v>
      </c>
      <c r="BH43" s="9">
        <v>0</v>
      </c>
      <c r="BI43" s="9">
        <v>0</v>
      </c>
      <c r="BJ43" s="9">
        <v>0</v>
      </c>
      <c r="BK43" s="9">
        <v>0</v>
      </c>
      <c r="BL43" s="9">
        <v>11.72</v>
      </c>
      <c r="BM43" s="9">
        <v>0</v>
      </c>
      <c r="BN43" s="9">
        <v>0</v>
      </c>
      <c r="BO43" s="9">
        <v>0</v>
      </c>
      <c r="BP43" s="9">
        <v>0</v>
      </c>
      <c r="BQ43" s="9">
        <v>0</v>
      </c>
      <c r="BR43" s="9">
        <v>0</v>
      </c>
      <c r="BS43" s="9">
        <v>0</v>
      </c>
      <c r="BT43" s="9">
        <v>0</v>
      </c>
      <c r="BU43" s="9">
        <v>0</v>
      </c>
      <c r="BV43" s="9">
        <v>0</v>
      </c>
      <c r="BW43" s="9">
        <v>0</v>
      </c>
      <c r="BX43" s="9">
        <v>0</v>
      </c>
      <c r="BY43" s="9">
        <v>0</v>
      </c>
      <c r="BZ43" s="9">
        <v>0</v>
      </c>
      <c r="CA43" s="9"/>
      <c r="CB43" s="9" t="s">
        <v>108</v>
      </c>
    </row>
    <row r="44" spans="1:82" s="32" customFormat="1" x14ac:dyDescent="0.2">
      <c r="A44" s="21"/>
      <c r="B44" s="32" t="s">
        <v>90</v>
      </c>
      <c r="C44" s="15">
        <v>1616917.6299999997</v>
      </c>
      <c r="D44" s="34">
        <v>341027</v>
      </c>
      <c r="E44" s="34">
        <v>31901.68</v>
      </c>
      <c r="F44" s="34">
        <v>3311.7</v>
      </c>
      <c r="G44" s="34">
        <v>2931.7</v>
      </c>
      <c r="H44" s="34">
        <v>10902.2</v>
      </c>
      <c r="I44" s="34">
        <v>16205.84</v>
      </c>
      <c r="J44" s="34">
        <v>11989.2</v>
      </c>
      <c r="K44" s="34">
        <v>1878.3</v>
      </c>
      <c r="L44" s="34">
        <v>0</v>
      </c>
      <c r="M44" s="34">
        <v>2746.55</v>
      </c>
      <c r="N44" s="34">
        <v>6172.45</v>
      </c>
      <c r="O44" s="34">
        <v>16555.62</v>
      </c>
      <c r="P44" s="34">
        <v>38852.199999999997</v>
      </c>
      <c r="Q44" s="34">
        <v>21580.7</v>
      </c>
      <c r="R44" s="34">
        <v>12147.95</v>
      </c>
      <c r="S44" s="34">
        <v>12664.89</v>
      </c>
      <c r="T44" s="34">
        <v>28948.69</v>
      </c>
      <c r="U44" s="34">
        <v>7523</v>
      </c>
      <c r="V44" s="34">
        <v>11090.66</v>
      </c>
      <c r="W44" s="34">
        <v>19959.3</v>
      </c>
      <c r="X44" s="34">
        <v>16613.75</v>
      </c>
      <c r="Y44" s="34">
        <v>7913</v>
      </c>
      <c r="Z44" s="34">
        <v>3799.01</v>
      </c>
      <c r="AA44" s="34">
        <v>42771.94</v>
      </c>
      <c r="AB44" s="34">
        <v>2056.04</v>
      </c>
      <c r="AC44" s="34">
        <v>25533.35</v>
      </c>
      <c r="AD44" s="34">
        <v>4008.57</v>
      </c>
      <c r="AE44" s="34">
        <v>27407.35</v>
      </c>
      <c r="AF44" s="34">
        <v>7632.6</v>
      </c>
      <c r="AG44" s="34">
        <v>43384.85</v>
      </c>
      <c r="AH44" s="34">
        <v>34305</v>
      </c>
      <c r="AI44" s="34">
        <v>6301.4</v>
      </c>
      <c r="AJ44" s="34">
        <v>12029.15</v>
      </c>
      <c r="AK44" s="34">
        <v>12230.15</v>
      </c>
      <c r="AL44" s="34">
        <v>9732</v>
      </c>
      <c r="AM44" s="34">
        <v>11666</v>
      </c>
      <c r="AN44" s="34">
        <v>25556.94</v>
      </c>
      <c r="AO44" s="34">
        <v>27293.85</v>
      </c>
      <c r="AP44" s="34">
        <v>11505.78</v>
      </c>
      <c r="AQ44" s="34">
        <v>11991.8</v>
      </c>
      <c r="AR44" s="34">
        <v>184.2</v>
      </c>
      <c r="AS44" s="34">
        <v>5677.95</v>
      </c>
      <c r="AT44" s="34">
        <v>6184.17</v>
      </c>
      <c r="AU44" s="34">
        <v>6822.64</v>
      </c>
      <c r="AV44" s="34">
        <v>5899.6</v>
      </c>
      <c r="AW44" s="34">
        <v>8853.4500000000007</v>
      </c>
      <c r="AX44" s="34">
        <v>10893.05</v>
      </c>
      <c r="AY44" s="34">
        <v>26791.88</v>
      </c>
      <c r="AZ44" s="34">
        <v>13657.6</v>
      </c>
      <c r="BA44" s="34">
        <v>104845.2</v>
      </c>
      <c r="BB44" s="34">
        <v>23051.66</v>
      </c>
      <c r="BC44" s="34">
        <v>8106.2</v>
      </c>
      <c r="BD44" s="34">
        <v>19773.55</v>
      </c>
      <c r="BE44" s="34">
        <v>14735.22</v>
      </c>
      <c r="BF44" s="34">
        <v>33792.5</v>
      </c>
      <c r="BG44" s="34">
        <v>4306.3500000000004</v>
      </c>
      <c r="BH44" s="34">
        <v>22577.9</v>
      </c>
      <c r="BI44" s="34">
        <v>17110.900000000001</v>
      </c>
      <c r="BJ44" s="34">
        <v>3108</v>
      </c>
      <c r="BK44" s="34">
        <v>10078.24</v>
      </c>
      <c r="BL44" s="34">
        <v>30382.199999999997</v>
      </c>
      <c r="BM44" s="34">
        <v>8183.93</v>
      </c>
      <c r="BN44" s="34">
        <v>13801.55</v>
      </c>
      <c r="BO44" s="34">
        <v>32491</v>
      </c>
      <c r="BP44" s="34">
        <v>28138</v>
      </c>
      <c r="BQ44" s="34">
        <v>12760.25</v>
      </c>
      <c r="BR44" s="34">
        <v>101700.02</v>
      </c>
      <c r="BS44" s="34">
        <v>8815.0499999999993</v>
      </c>
      <c r="BT44" s="34">
        <v>9826.65</v>
      </c>
      <c r="BU44" s="34">
        <v>1268.4000000000001</v>
      </c>
      <c r="BV44" s="34">
        <v>7994.3</v>
      </c>
      <c r="BW44" s="34">
        <v>30836.34</v>
      </c>
      <c r="BX44" s="34">
        <v>5595.46</v>
      </c>
      <c r="BY44" s="34">
        <v>12626.06</v>
      </c>
      <c r="BZ44" s="34">
        <v>23926</v>
      </c>
      <c r="CA44" s="34"/>
      <c r="CB44" s="34"/>
      <c r="CC44" s="21"/>
      <c r="CD44" s="21"/>
    </row>
    <row r="45" spans="1:82" x14ac:dyDescent="0.2">
      <c r="B45" s="30"/>
      <c r="C45" s="15"/>
    </row>
    <row r="46" spans="1:82" x14ac:dyDescent="0.2">
      <c r="A46" s="35" t="s">
        <v>152</v>
      </c>
      <c r="B46" s="26" t="s">
        <v>2</v>
      </c>
      <c r="C46" s="16"/>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row>
    <row r="47" spans="1:82" x14ac:dyDescent="0.2">
      <c r="B47" s="30" t="s">
        <v>81</v>
      </c>
      <c r="C47" s="36">
        <v>66697905.510000005</v>
      </c>
      <c r="D47" s="9">
        <v>10747087.699999999</v>
      </c>
      <c r="E47" s="9">
        <v>1043078.83</v>
      </c>
      <c r="F47" s="9">
        <v>130609.25</v>
      </c>
      <c r="G47" s="9">
        <v>63419.6</v>
      </c>
      <c r="H47" s="9">
        <v>657110.5</v>
      </c>
      <c r="I47" s="9">
        <v>818506.56</v>
      </c>
      <c r="J47" s="9">
        <v>484469.95</v>
      </c>
      <c r="K47" s="9">
        <v>280086.40000000002</v>
      </c>
      <c r="L47" s="9">
        <v>150547.85</v>
      </c>
      <c r="M47" s="9">
        <v>39640.449999999997</v>
      </c>
      <c r="N47" s="9">
        <v>211831.45</v>
      </c>
      <c r="O47" s="9">
        <v>1764100.94</v>
      </c>
      <c r="P47" s="9">
        <v>1232195.5</v>
      </c>
      <c r="Q47" s="9">
        <v>822027.05</v>
      </c>
      <c r="R47" s="9">
        <v>427526.35</v>
      </c>
      <c r="S47" s="9">
        <v>1058235.48</v>
      </c>
      <c r="T47" s="9">
        <v>1472774.96</v>
      </c>
      <c r="U47" s="9">
        <v>465984</v>
      </c>
      <c r="V47" s="9">
        <v>496769.45</v>
      </c>
      <c r="W47" s="9">
        <v>1047267.57</v>
      </c>
      <c r="X47" s="9">
        <v>1137544.25</v>
      </c>
      <c r="Y47" s="9">
        <v>534555</v>
      </c>
      <c r="Z47" s="9">
        <v>150512.47</v>
      </c>
      <c r="AA47" s="9">
        <v>1221347.06</v>
      </c>
      <c r="AB47" s="9">
        <v>152245.79</v>
      </c>
      <c r="AC47" s="9">
        <v>868191.49</v>
      </c>
      <c r="AD47" s="9">
        <v>208144.87</v>
      </c>
      <c r="AE47" s="9">
        <v>592568.85</v>
      </c>
      <c r="AF47" s="9">
        <v>314155.95</v>
      </c>
      <c r="AG47" s="9">
        <v>662938.80000000005</v>
      </c>
      <c r="AH47" s="9">
        <v>1532879.61</v>
      </c>
      <c r="AI47" s="9">
        <v>712353.9</v>
      </c>
      <c r="AJ47" s="9">
        <v>676079.2</v>
      </c>
      <c r="AK47" s="9">
        <v>753282.7</v>
      </c>
      <c r="AL47" s="9">
        <v>507399</v>
      </c>
      <c r="AM47" s="9">
        <v>788651</v>
      </c>
      <c r="AN47" s="9">
        <v>118401.31</v>
      </c>
      <c r="AO47" s="9">
        <v>1046843.5</v>
      </c>
      <c r="AP47" s="9">
        <v>890717.45</v>
      </c>
      <c r="AQ47" s="9">
        <v>365733.64</v>
      </c>
      <c r="AR47" s="9">
        <v>357911.3</v>
      </c>
      <c r="AS47" s="9">
        <v>319816.8</v>
      </c>
      <c r="AT47" s="9">
        <v>238631.67999999999</v>
      </c>
      <c r="AU47" s="9">
        <v>417986.07</v>
      </c>
      <c r="AV47" s="9">
        <v>242948.85</v>
      </c>
      <c r="AW47" s="9">
        <v>585988.69999999995</v>
      </c>
      <c r="AX47" s="9">
        <v>1062006.2</v>
      </c>
      <c r="AY47" s="9">
        <v>1534595.16</v>
      </c>
      <c r="AZ47" s="9">
        <v>481626.92</v>
      </c>
      <c r="BA47" s="9">
        <v>3963250.2</v>
      </c>
      <c r="BB47" s="9">
        <v>1392136.69</v>
      </c>
      <c r="BC47" s="9">
        <v>399077.45</v>
      </c>
      <c r="BD47" s="9">
        <v>438589.81</v>
      </c>
      <c r="BE47" s="9">
        <v>477269.77</v>
      </c>
      <c r="BF47" s="9">
        <v>1364961.86</v>
      </c>
      <c r="BG47" s="9">
        <v>525157.80000000005</v>
      </c>
      <c r="BH47" s="9">
        <v>578932.35</v>
      </c>
      <c r="BI47" s="9">
        <v>324153.05</v>
      </c>
      <c r="BJ47" s="9">
        <v>132032.98000000001</v>
      </c>
      <c r="BK47" s="9">
        <v>143051.35</v>
      </c>
      <c r="BL47" s="9">
        <v>735867.75</v>
      </c>
      <c r="BM47" s="9">
        <v>578276.04</v>
      </c>
      <c r="BN47" s="9">
        <v>598875.30000000005</v>
      </c>
      <c r="BO47" s="9">
        <v>1884720.85</v>
      </c>
      <c r="BP47" s="9">
        <v>1106897.8500000001</v>
      </c>
      <c r="BQ47" s="9">
        <v>501559.2</v>
      </c>
      <c r="BR47" s="9">
        <v>3832501.4</v>
      </c>
      <c r="BS47" s="9">
        <v>864370.7</v>
      </c>
      <c r="BT47" s="9">
        <v>818061</v>
      </c>
      <c r="BU47" s="9">
        <v>84187.08</v>
      </c>
      <c r="BV47" s="9">
        <v>228669.6</v>
      </c>
      <c r="BW47" s="9">
        <v>2111197.44</v>
      </c>
      <c r="BX47" s="9">
        <v>328055.43</v>
      </c>
      <c r="BY47" s="9">
        <v>321128.2</v>
      </c>
      <c r="BZ47" s="9">
        <v>1075597</v>
      </c>
      <c r="CA47" s="9"/>
      <c r="CB47" s="9" t="s">
        <v>108</v>
      </c>
    </row>
    <row r="48" spans="1:82" x14ac:dyDescent="0.2">
      <c r="B48" s="30" t="s">
        <v>82</v>
      </c>
      <c r="C48" s="36">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9">
        <v>0</v>
      </c>
      <c r="BF48" s="9">
        <v>0</v>
      </c>
      <c r="BG48" s="9">
        <v>0</v>
      </c>
      <c r="BH48" s="9">
        <v>0</v>
      </c>
      <c r="BI48" s="9">
        <v>0</v>
      </c>
      <c r="BJ48" s="9">
        <v>0</v>
      </c>
      <c r="BK48" s="9">
        <v>0</v>
      </c>
      <c r="BL48" s="9">
        <v>0</v>
      </c>
      <c r="BM48" s="9">
        <v>0</v>
      </c>
      <c r="BN48" s="9">
        <v>0</v>
      </c>
      <c r="BO48" s="9">
        <v>0</v>
      </c>
      <c r="BP48" s="9">
        <v>0</v>
      </c>
      <c r="BQ48" s="9">
        <v>0</v>
      </c>
      <c r="BR48" s="9">
        <v>0</v>
      </c>
      <c r="BS48" s="9">
        <v>0</v>
      </c>
      <c r="BT48" s="9">
        <v>0</v>
      </c>
      <c r="BU48" s="9">
        <v>0</v>
      </c>
      <c r="BV48" s="9">
        <v>0</v>
      </c>
      <c r="BW48" s="9">
        <v>0</v>
      </c>
      <c r="BX48" s="9">
        <v>0</v>
      </c>
      <c r="BY48" s="9">
        <v>0</v>
      </c>
      <c r="BZ48" s="9">
        <v>0</v>
      </c>
      <c r="CA48" s="9"/>
      <c r="CB48" s="9" t="s">
        <v>108</v>
      </c>
    </row>
    <row r="49" spans="1:82" s="32" customFormat="1" x14ac:dyDescent="0.2">
      <c r="A49" s="21"/>
      <c r="B49" s="32" t="s">
        <v>90</v>
      </c>
      <c r="C49" s="15">
        <v>66697905.510000005</v>
      </c>
      <c r="D49" s="34">
        <v>10747087.699999999</v>
      </c>
      <c r="E49" s="34">
        <v>1043078.83</v>
      </c>
      <c r="F49" s="34">
        <v>130609.25</v>
      </c>
      <c r="G49" s="34">
        <v>63419.6</v>
      </c>
      <c r="H49" s="34">
        <v>657110.5</v>
      </c>
      <c r="I49" s="34">
        <v>818506.56</v>
      </c>
      <c r="J49" s="34">
        <v>484469.95</v>
      </c>
      <c r="K49" s="34">
        <v>280086.40000000002</v>
      </c>
      <c r="L49" s="34">
        <v>150547.85</v>
      </c>
      <c r="M49" s="34">
        <v>39640.449999999997</v>
      </c>
      <c r="N49" s="34">
        <v>211831.45</v>
      </c>
      <c r="O49" s="34">
        <v>1764100.94</v>
      </c>
      <c r="P49" s="34">
        <v>1232195.5</v>
      </c>
      <c r="Q49" s="34">
        <v>822027.05</v>
      </c>
      <c r="R49" s="34">
        <v>427526.35</v>
      </c>
      <c r="S49" s="34">
        <v>1058235.48</v>
      </c>
      <c r="T49" s="34">
        <v>1472774.96</v>
      </c>
      <c r="U49" s="34">
        <v>465984</v>
      </c>
      <c r="V49" s="34">
        <v>496769.45</v>
      </c>
      <c r="W49" s="34">
        <v>1047267.57</v>
      </c>
      <c r="X49" s="34">
        <v>1137544.25</v>
      </c>
      <c r="Y49" s="34">
        <v>534555</v>
      </c>
      <c r="Z49" s="34">
        <v>150512.47</v>
      </c>
      <c r="AA49" s="34">
        <v>1221347.06</v>
      </c>
      <c r="AB49" s="34">
        <v>152245.79</v>
      </c>
      <c r="AC49" s="34">
        <v>868191.49</v>
      </c>
      <c r="AD49" s="34">
        <v>208144.87</v>
      </c>
      <c r="AE49" s="34">
        <v>592568.85</v>
      </c>
      <c r="AF49" s="34">
        <v>314155.95</v>
      </c>
      <c r="AG49" s="34">
        <v>662938.80000000005</v>
      </c>
      <c r="AH49" s="34">
        <v>1532879.61</v>
      </c>
      <c r="AI49" s="34">
        <v>712353.9</v>
      </c>
      <c r="AJ49" s="34">
        <v>676079.2</v>
      </c>
      <c r="AK49" s="34">
        <v>753282.7</v>
      </c>
      <c r="AL49" s="34">
        <v>507399</v>
      </c>
      <c r="AM49" s="34">
        <v>788651</v>
      </c>
      <c r="AN49" s="34">
        <v>118401.31</v>
      </c>
      <c r="AO49" s="34">
        <v>1046843.5</v>
      </c>
      <c r="AP49" s="34">
        <v>890717.45</v>
      </c>
      <c r="AQ49" s="34">
        <v>365733.64</v>
      </c>
      <c r="AR49" s="34">
        <v>357911.3</v>
      </c>
      <c r="AS49" s="34">
        <v>319816.8</v>
      </c>
      <c r="AT49" s="34">
        <v>238631.67999999999</v>
      </c>
      <c r="AU49" s="34">
        <v>417986.07</v>
      </c>
      <c r="AV49" s="34">
        <v>242948.85</v>
      </c>
      <c r="AW49" s="34">
        <v>585988.69999999995</v>
      </c>
      <c r="AX49" s="34">
        <v>1062006.2</v>
      </c>
      <c r="AY49" s="34">
        <v>1534595.16</v>
      </c>
      <c r="AZ49" s="34">
        <v>481626.92</v>
      </c>
      <c r="BA49" s="34">
        <v>3963250.2</v>
      </c>
      <c r="BB49" s="34">
        <v>1392136.69</v>
      </c>
      <c r="BC49" s="34">
        <v>399077.45</v>
      </c>
      <c r="BD49" s="34">
        <v>438589.81</v>
      </c>
      <c r="BE49" s="34">
        <v>477269.77</v>
      </c>
      <c r="BF49" s="34">
        <v>1364961.86</v>
      </c>
      <c r="BG49" s="34">
        <v>525157.80000000005</v>
      </c>
      <c r="BH49" s="34">
        <v>578932.35</v>
      </c>
      <c r="BI49" s="34">
        <v>324153.05</v>
      </c>
      <c r="BJ49" s="34">
        <v>132032.98000000001</v>
      </c>
      <c r="BK49" s="34">
        <v>143051.35</v>
      </c>
      <c r="BL49" s="34">
        <v>735867.75</v>
      </c>
      <c r="BM49" s="34">
        <v>578276.04</v>
      </c>
      <c r="BN49" s="34">
        <v>598875.30000000005</v>
      </c>
      <c r="BO49" s="34">
        <v>1884720.85</v>
      </c>
      <c r="BP49" s="34">
        <v>1106897.8500000001</v>
      </c>
      <c r="BQ49" s="34">
        <v>501559.2</v>
      </c>
      <c r="BR49" s="34">
        <v>3832501.4</v>
      </c>
      <c r="BS49" s="34">
        <v>864370.7</v>
      </c>
      <c r="BT49" s="34">
        <v>818061</v>
      </c>
      <c r="BU49" s="34">
        <v>84187.08</v>
      </c>
      <c r="BV49" s="34">
        <v>228669.6</v>
      </c>
      <c r="BW49" s="34">
        <v>2111197.44</v>
      </c>
      <c r="BX49" s="34">
        <v>328055.43</v>
      </c>
      <c r="BY49" s="34">
        <v>321128.2</v>
      </c>
      <c r="BZ49" s="34">
        <v>1075597</v>
      </c>
      <c r="CA49" s="34"/>
      <c r="CB49" s="34"/>
      <c r="CC49" s="21"/>
      <c r="CD49" s="21"/>
    </row>
    <row r="50" spans="1:82" x14ac:dyDescent="0.2">
      <c r="B50" s="30"/>
      <c r="C50" s="15"/>
    </row>
    <row r="51" spans="1:82" x14ac:dyDescent="0.2">
      <c r="A51" s="35" t="s">
        <v>153</v>
      </c>
      <c r="B51" s="26" t="s">
        <v>3</v>
      </c>
      <c r="C51" s="16"/>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row>
    <row r="52" spans="1:82" x14ac:dyDescent="0.2">
      <c r="B52" s="30" t="s">
        <v>81</v>
      </c>
      <c r="C52" s="36">
        <v>104406820.00000004</v>
      </c>
      <c r="D52" s="9">
        <v>16851786.949999999</v>
      </c>
      <c r="E52" s="9">
        <v>2081416.75</v>
      </c>
      <c r="F52" s="9">
        <v>280270.90000000002</v>
      </c>
      <c r="G52" s="9">
        <v>170378.35</v>
      </c>
      <c r="H52" s="9">
        <v>1891906.2</v>
      </c>
      <c r="I52" s="9">
        <v>1188319.55</v>
      </c>
      <c r="J52" s="9">
        <v>376225.7</v>
      </c>
      <c r="K52" s="9">
        <v>301232.34999999998</v>
      </c>
      <c r="L52" s="9">
        <v>217145.65</v>
      </c>
      <c r="M52" s="9">
        <v>-44848.15</v>
      </c>
      <c r="N52" s="9">
        <v>155263.04999999999</v>
      </c>
      <c r="O52" s="9">
        <v>1116246.45</v>
      </c>
      <c r="P52" s="9">
        <v>2711163.6</v>
      </c>
      <c r="Q52" s="9">
        <v>799833.3</v>
      </c>
      <c r="R52" s="9">
        <v>836199.7</v>
      </c>
      <c r="S52" s="9">
        <v>1978241.55</v>
      </c>
      <c r="T52" s="9">
        <v>1757086.45</v>
      </c>
      <c r="U52" s="9">
        <v>694071.65</v>
      </c>
      <c r="V52" s="9">
        <v>1212217.8500000001</v>
      </c>
      <c r="W52" s="9">
        <v>1297422.1000000001</v>
      </c>
      <c r="X52" s="9">
        <v>2099683.15</v>
      </c>
      <c r="Y52" s="9">
        <v>998789.55</v>
      </c>
      <c r="Z52" s="9">
        <v>290842.84999999998</v>
      </c>
      <c r="AA52" s="9">
        <v>2547396.0499999998</v>
      </c>
      <c r="AB52" s="9">
        <v>238412.05</v>
      </c>
      <c r="AC52" s="9">
        <v>1804698.45</v>
      </c>
      <c r="AD52" s="9">
        <v>273054.34999999998</v>
      </c>
      <c r="AE52" s="9">
        <v>1346923.3</v>
      </c>
      <c r="AF52" s="9">
        <v>695833.7</v>
      </c>
      <c r="AG52" s="9">
        <v>1563625.2</v>
      </c>
      <c r="AH52" s="9">
        <v>3098474.85</v>
      </c>
      <c r="AI52" s="9">
        <v>883678.3</v>
      </c>
      <c r="AJ52" s="9">
        <v>998782.55</v>
      </c>
      <c r="AK52" s="9">
        <v>1401788.1</v>
      </c>
      <c r="AL52" s="9">
        <v>708206</v>
      </c>
      <c r="AM52" s="9">
        <v>1480239.85</v>
      </c>
      <c r="AN52" s="9">
        <v>176567.6</v>
      </c>
      <c r="AO52" s="9">
        <v>763483.75</v>
      </c>
      <c r="AP52" s="9">
        <v>1447153.4</v>
      </c>
      <c r="AQ52" s="9">
        <v>482699.7</v>
      </c>
      <c r="AR52" s="9">
        <v>786436.5</v>
      </c>
      <c r="AS52" s="9">
        <v>846769.6</v>
      </c>
      <c r="AT52" s="9">
        <v>308881</v>
      </c>
      <c r="AU52" s="9">
        <v>471269.75</v>
      </c>
      <c r="AV52" s="9">
        <v>763926.35</v>
      </c>
      <c r="AW52" s="9">
        <v>480151.15</v>
      </c>
      <c r="AX52" s="9">
        <v>1947710.7</v>
      </c>
      <c r="AY52" s="9">
        <v>1637513.2</v>
      </c>
      <c r="AZ52" s="9">
        <v>335644.85</v>
      </c>
      <c r="BA52" s="9">
        <v>9175916.75</v>
      </c>
      <c r="BB52" s="9">
        <v>1414357.95</v>
      </c>
      <c r="BC52" s="9">
        <v>475110.95</v>
      </c>
      <c r="BD52" s="9">
        <v>450220.9</v>
      </c>
      <c r="BE52" s="9">
        <v>849752.35</v>
      </c>
      <c r="BF52" s="9">
        <v>2206604.4</v>
      </c>
      <c r="BG52" s="9">
        <v>247702</v>
      </c>
      <c r="BH52" s="9">
        <v>897912.75000000012</v>
      </c>
      <c r="BI52" s="9">
        <v>897180.45</v>
      </c>
      <c r="BJ52" s="9">
        <v>177912.05</v>
      </c>
      <c r="BK52" s="9">
        <v>121733.7</v>
      </c>
      <c r="BL52" s="9">
        <v>2960802.2</v>
      </c>
      <c r="BM52" s="9">
        <v>449204.65</v>
      </c>
      <c r="BN52" s="9">
        <v>824094.2</v>
      </c>
      <c r="BO52" s="9">
        <v>2453118.7999999998</v>
      </c>
      <c r="BP52" s="9">
        <v>1528981.1</v>
      </c>
      <c r="BQ52" s="9">
        <v>570195.4</v>
      </c>
      <c r="BR52" s="9">
        <v>3511591.15</v>
      </c>
      <c r="BS52" s="9">
        <v>1269487.55</v>
      </c>
      <c r="BT52" s="9">
        <v>836992.15</v>
      </c>
      <c r="BU52" s="9">
        <v>277014.34999999998</v>
      </c>
      <c r="BV52" s="9">
        <v>196839.2</v>
      </c>
      <c r="BW52" s="9">
        <v>2893917.7</v>
      </c>
      <c r="BX52" s="9">
        <v>286068.3</v>
      </c>
      <c r="BY52" s="9">
        <v>685947.45</v>
      </c>
      <c r="BZ52" s="9">
        <v>1997945.75</v>
      </c>
      <c r="CA52" s="9"/>
      <c r="CB52" s="9" t="s">
        <v>107</v>
      </c>
    </row>
    <row r="53" spans="1:82" x14ac:dyDescent="0.2">
      <c r="B53" s="30" t="s">
        <v>86</v>
      </c>
      <c r="C53" s="36">
        <v>21810.15</v>
      </c>
      <c r="D53" s="9">
        <v>50.55</v>
      </c>
      <c r="E53" s="9">
        <v>23.5</v>
      </c>
      <c r="F53" s="9">
        <v>0</v>
      </c>
      <c r="G53" s="9">
        <v>0</v>
      </c>
      <c r="H53" s="9">
        <v>6.45</v>
      </c>
      <c r="I53" s="9">
        <v>0</v>
      </c>
      <c r="J53" s="9">
        <v>0</v>
      </c>
      <c r="K53" s="9">
        <v>0</v>
      </c>
      <c r="L53" s="9">
        <v>0</v>
      </c>
      <c r="M53" s="9">
        <v>0</v>
      </c>
      <c r="N53" s="9">
        <v>1.4</v>
      </c>
      <c r="O53" s="9">
        <v>23.85</v>
      </c>
      <c r="P53" s="9">
        <v>0.45</v>
      </c>
      <c r="Q53" s="9">
        <v>15.15</v>
      </c>
      <c r="R53" s="9">
        <v>26.8</v>
      </c>
      <c r="S53" s="9">
        <v>17.45</v>
      </c>
      <c r="T53" s="9">
        <v>16.7</v>
      </c>
      <c r="U53" s="9">
        <v>15.3</v>
      </c>
      <c r="V53" s="9">
        <v>0.15</v>
      </c>
      <c r="W53" s="9">
        <v>0.3</v>
      </c>
      <c r="X53" s="9">
        <v>12.55</v>
      </c>
      <c r="Y53" s="9">
        <v>12</v>
      </c>
      <c r="Z53" s="9">
        <v>0</v>
      </c>
      <c r="AA53" s="9">
        <v>14.8</v>
      </c>
      <c r="AB53" s="9">
        <v>8.35</v>
      </c>
      <c r="AC53" s="9">
        <v>14.5</v>
      </c>
      <c r="AD53" s="9">
        <v>10.75</v>
      </c>
      <c r="AE53" s="9">
        <v>14.25</v>
      </c>
      <c r="AF53" s="9">
        <v>12.55</v>
      </c>
      <c r="AG53" s="9">
        <v>27.1</v>
      </c>
      <c r="AH53" s="9">
        <v>41.9</v>
      </c>
      <c r="AI53" s="9">
        <v>5.65</v>
      </c>
      <c r="AJ53" s="9">
        <v>69.7</v>
      </c>
      <c r="AK53" s="9">
        <v>5.95</v>
      </c>
      <c r="AL53" s="9">
        <v>32.450000000000003</v>
      </c>
      <c r="AM53" s="9">
        <v>23.200000000000003</v>
      </c>
      <c r="AN53" s="9">
        <v>13.5</v>
      </c>
      <c r="AO53" s="9">
        <v>26.1</v>
      </c>
      <c r="AP53" s="9">
        <v>9.0500000000000007</v>
      </c>
      <c r="AQ53" s="9">
        <v>24.950000000000003</v>
      </c>
      <c r="AR53" s="9">
        <v>14399.1</v>
      </c>
      <c r="AS53" s="9">
        <v>6.4</v>
      </c>
      <c r="AT53" s="9">
        <v>17.2</v>
      </c>
      <c r="AU53" s="9">
        <v>1.7</v>
      </c>
      <c r="AV53" s="9">
        <v>14.45</v>
      </c>
      <c r="AW53" s="9">
        <v>3.15</v>
      </c>
      <c r="AX53" s="9">
        <v>6.8</v>
      </c>
      <c r="AY53" s="9">
        <v>0</v>
      </c>
      <c r="AZ53" s="9">
        <v>2939.15</v>
      </c>
      <c r="BA53" s="9">
        <v>43.5</v>
      </c>
      <c r="BB53" s="9">
        <v>22.55</v>
      </c>
      <c r="BC53" s="9">
        <v>0.20000000000000018</v>
      </c>
      <c r="BD53" s="9">
        <v>9.35</v>
      </c>
      <c r="BE53" s="9">
        <v>24.95</v>
      </c>
      <c r="BF53" s="9">
        <v>7.05</v>
      </c>
      <c r="BG53" s="9">
        <v>3.65</v>
      </c>
      <c r="BH53" s="9">
        <v>20.100000000000001</v>
      </c>
      <c r="BI53" s="9">
        <v>12</v>
      </c>
      <c r="BJ53" s="9">
        <v>9</v>
      </c>
      <c r="BK53" s="9">
        <v>6.4</v>
      </c>
      <c r="BL53" s="9">
        <v>4.3499999999999996</v>
      </c>
      <c r="BM53" s="9">
        <v>0</v>
      </c>
      <c r="BN53" s="9">
        <v>0.4</v>
      </c>
      <c r="BO53" s="9">
        <v>17.850000000000001</v>
      </c>
      <c r="BP53" s="9">
        <v>3557.55</v>
      </c>
      <c r="BQ53" s="9">
        <v>1.55</v>
      </c>
      <c r="BR53" s="9">
        <v>30.5</v>
      </c>
      <c r="BS53" s="9">
        <v>4.55</v>
      </c>
      <c r="BT53" s="9">
        <v>0.7</v>
      </c>
      <c r="BU53" s="9">
        <v>3.7</v>
      </c>
      <c r="BV53" s="9">
        <v>11</v>
      </c>
      <c r="BW53" s="9">
        <v>22.7</v>
      </c>
      <c r="BX53" s="9">
        <v>0</v>
      </c>
      <c r="BY53" s="9">
        <v>11.75</v>
      </c>
      <c r="BZ53" s="9">
        <v>19.5</v>
      </c>
      <c r="CA53" s="9"/>
      <c r="CB53" s="9" t="s">
        <v>107</v>
      </c>
    </row>
    <row r="54" spans="1:82" s="32" customFormat="1" x14ac:dyDescent="0.2">
      <c r="A54" s="21"/>
      <c r="B54" s="32" t="s">
        <v>90</v>
      </c>
      <c r="C54" s="15">
        <v>104385009.85000001</v>
      </c>
      <c r="D54" s="41">
        <v>16851736.399999999</v>
      </c>
      <c r="E54" s="41">
        <v>2081393.25</v>
      </c>
      <c r="F54" s="41">
        <v>280270.90000000002</v>
      </c>
      <c r="G54" s="41">
        <v>170378.35</v>
      </c>
      <c r="H54" s="41">
        <v>1891899.75</v>
      </c>
      <c r="I54" s="41">
        <v>1188319.55</v>
      </c>
      <c r="J54" s="41">
        <v>376225.7</v>
      </c>
      <c r="K54" s="41">
        <v>301232.34999999998</v>
      </c>
      <c r="L54" s="41">
        <v>217145.65</v>
      </c>
      <c r="M54" s="41">
        <v>-44848.15</v>
      </c>
      <c r="N54" s="41">
        <v>155261.65</v>
      </c>
      <c r="O54" s="41">
        <v>1116222.5999999999</v>
      </c>
      <c r="P54" s="41">
        <v>2711163.15</v>
      </c>
      <c r="Q54" s="41">
        <v>799818.15</v>
      </c>
      <c r="R54" s="41">
        <v>836172.89999999991</v>
      </c>
      <c r="S54" s="41">
        <v>1978224.1</v>
      </c>
      <c r="T54" s="41">
        <v>1757069.75</v>
      </c>
      <c r="U54" s="41">
        <v>694056.35</v>
      </c>
      <c r="V54" s="41">
        <v>1212217.7000000002</v>
      </c>
      <c r="W54" s="41">
        <v>1297421.8</v>
      </c>
      <c r="X54" s="41">
        <v>2099670.6</v>
      </c>
      <c r="Y54" s="41">
        <v>998777.55</v>
      </c>
      <c r="Z54" s="41">
        <v>290842.84999999998</v>
      </c>
      <c r="AA54" s="41">
        <v>2547381.25</v>
      </c>
      <c r="AB54" s="41">
        <v>238403.69999999998</v>
      </c>
      <c r="AC54" s="41">
        <v>1804683.95</v>
      </c>
      <c r="AD54" s="41">
        <v>273043.59999999998</v>
      </c>
      <c r="AE54" s="41">
        <v>1346909.05</v>
      </c>
      <c r="AF54" s="41">
        <v>695821.14999999991</v>
      </c>
      <c r="AG54" s="41">
        <v>1563598.0999999999</v>
      </c>
      <c r="AH54" s="41">
        <v>3098432.95</v>
      </c>
      <c r="AI54" s="41">
        <v>883672.65</v>
      </c>
      <c r="AJ54" s="41">
        <v>998712.85000000009</v>
      </c>
      <c r="AK54" s="41">
        <v>1401782.1500000001</v>
      </c>
      <c r="AL54" s="41">
        <v>708173.55</v>
      </c>
      <c r="AM54" s="41">
        <v>1480216.6500000001</v>
      </c>
      <c r="AN54" s="41">
        <v>176554.1</v>
      </c>
      <c r="AO54" s="41">
        <v>763457.65</v>
      </c>
      <c r="AP54" s="41">
        <v>1447144.3499999999</v>
      </c>
      <c r="AQ54" s="41">
        <v>482674.75</v>
      </c>
      <c r="AR54" s="41">
        <v>772037.4</v>
      </c>
      <c r="AS54" s="41">
        <v>846763.2</v>
      </c>
      <c r="AT54" s="41">
        <v>308863.8</v>
      </c>
      <c r="AU54" s="41">
        <v>471268.05</v>
      </c>
      <c r="AV54" s="41">
        <v>763911.9</v>
      </c>
      <c r="AW54" s="41">
        <v>480148</v>
      </c>
      <c r="AX54" s="41">
        <v>1947703.9</v>
      </c>
      <c r="AY54" s="41">
        <v>1637513.2</v>
      </c>
      <c r="AZ54" s="41">
        <v>332705.69999999995</v>
      </c>
      <c r="BA54" s="41">
        <v>9175873.25</v>
      </c>
      <c r="BB54" s="41">
        <v>1414335.4</v>
      </c>
      <c r="BC54" s="41">
        <v>475110.75</v>
      </c>
      <c r="BD54" s="41">
        <v>450211.55000000005</v>
      </c>
      <c r="BE54" s="41">
        <v>849727.4</v>
      </c>
      <c r="BF54" s="41">
        <v>2206597.35</v>
      </c>
      <c r="BG54" s="41">
        <v>247698.35</v>
      </c>
      <c r="BH54" s="41">
        <v>897892.65000000014</v>
      </c>
      <c r="BI54" s="41">
        <v>897168.45</v>
      </c>
      <c r="BJ54" s="41">
        <v>177903.05</v>
      </c>
      <c r="BK54" s="41">
        <v>121727.3</v>
      </c>
      <c r="BL54" s="41">
        <v>2960797.85</v>
      </c>
      <c r="BM54" s="41">
        <v>449204.65</v>
      </c>
      <c r="BN54" s="41">
        <v>824093.79999999993</v>
      </c>
      <c r="BO54" s="41">
        <v>2453100.9499999997</v>
      </c>
      <c r="BP54" s="41">
        <v>1525423.55</v>
      </c>
      <c r="BQ54" s="41">
        <v>570193.85</v>
      </c>
      <c r="BR54" s="41">
        <v>3511560.65</v>
      </c>
      <c r="BS54" s="41">
        <v>1269483</v>
      </c>
      <c r="BT54" s="41">
        <v>836991.45000000007</v>
      </c>
      <c r="BU54" s="41">
        <v>277010.64999999997</v>
      </c>
      <c r="BV54" s="41">
        <v>196828.2</v>
      </c>
      <c r="BW54" s="41">
        <v>2893895</v>
      </c>
      <c r="BX54" s="41">
        <v>286068.3</v>
      </c>
      <c r="BY54" s="41">
        <v>685935.7</v>
      </c>
      <c r="BZ54" s="41">
        <v>1997926.25</v>
      </c>
      <c r="CA54" s="41"/>
      <c r="CB54" s="41"/>
      <c r="CC54" s="21"/>
      <c r="CD54" s="21"/>
    </row>
    <row r="55" spans="1:82" x14ac:dyDescent="0.2">
      <c r="B55" s="30"/>
      <c r="C55" s="33"/>
    </row>
    <row r="56" spans="1:82" x14ac:dyDescent="0.2">
      <c r="B56" s="24"/>
      <c r="C56" s="24"/>
      <c r="F56" s="2"/>
      <c r="G56" s="2"/>
      <c r="H56" s="2"/>
      <c r="I56" s="2"/>
    </row>
    <row r="57" spans="1:82" s="53" customFormat="1" ht="15.75" x14ac:dyDescent="0.25">
      <c r="A57" s="22" t="s">
        <v>98</v>
      </c>
      <c r="B57" s="23" t="s">
        <v>257</v>
      </c>
      <c r="C57" s="7"/>
      <c r="D57" s="7"/>
      <c r="E57" s="7"/>
      <c r="F57" s="8"/>
      <c r="G57" s="8"/>
      <c r="H57" s="8"/>
      <c r="I57" s="8"/>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1:82" x14ac:dyDescent="0.2">
      <c r="B58" s="24"/>
      <c r="C58" s="36"/>
      <c r="D58" s="5"/>
      <c r="E58" s="5"/>
      <c r="F58" s="1"/>
      <c r="G58" s="1"/>
      <c r="H58" s="1"/>
      <c r="I58" s="1"/>
      <c r="J58" s="1"/>
      <c r="K58" s="1"/>
      <c r="L58" s="1"/>
      <c r="M58" s="1"/>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row>
    <row r="59" spans="1:82" x14ac:dyDescent="0.2">
      <c r="A59" s="35" t="s">
        <v>128</v>
      </c>
      <c r="B59" s="26" t="s">
        <v>4</v>
      </c>
      <c r="C59" s="37"/>
      <c r="D59" s="13"/>
      <c r="E59" s="13"/>
      <c r="F59" s="14"/>
      <c r="G59" s="14"/>
      <c r="H59" s="14"/>
      <c r="I59" s="14"/>
      <c r="J59" s="14"/>
      <c r="K59" s="14"/>
      <c r="L59" s="14"/>
      <c r="M59" s="14"/>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35"/>
      <c r="CD59" s="35"/>
    </row>
    <row r="60" spans="1:82" x14ac:dyDescent="0.2">
      <c r="B60" s="28" t="s">
        <v>88</v>
      </c>
      <c r="C60" s="42">
        <v>1.1429653812687708</v>
      </c>
      <c r="D60" s="10">
        <v>1.41</v>
      </c>
      <c r="E60" s="10">
        <v>1.33</v>
      </c>
      <c r="F60" s="11">
        <v>1.19</v>
      </c>
      <c r="G60" s="11">
        <v>1.27</v>
      </c>
      <c r="H60" s="11">
        <v>0.75</v>
      </c>
      <c r="I60" s="11">
        <v>0.98</v>
      </c>
      <c r="J60" s="11">
        <v>1.1499999999999999</v>
      </c>
      <c r="K60" s="11">
        <v>1.34</v>
      </c>
      <c r="L60" s="11">
        <v>0.82</v>
      </c>
      <c r="M60" s="11">
        <v>1.19</v>
      </c>
      <c r="N60" s="10">
        <v>1.25</v>
      </c>
      <c r="O60" s="10">
        <v>0.96</v>
      </c>
      <c r="P60" s="10">
        <v>1.29</v>
      </c>
      <c r="Q60" s="10">
        <v>0.89</v>
      </c>
      <c r="R60" s="10">
        <v>1.19</v>
      </c>
      <c r="S60" s="10">
        <v>1.0900000000000001</v>
      </c>
      <c r="T60" s="10">
        <v>0.87</v>
      </c>
      <c r="U60" s="10">
        <v>0.95</v>
      </c>
      <c r="V60" s="10">
        <v>0.67</v>
      </c>
      <c r="W60" s="10">
        <v>0.84</v>
      </c>
      <c r="X60" s="10">
        <v>0.76</v>
      </c>
      <c r="Y60" s="10">
        <v>1.04</v>
      </c>
      <c r="Z60" s="10">
        <v>1.1499999999999999</v>
      </c>
      <c r="AA60" s="10">
        <v>1.22</v>
      </c>
      <c r="AB60" s="10">
        <v>1.19</v>
      </c>
      <c r="AC60" s="10">
        <v>1.02</v>
      </c>
      <c r="AD60" s="10">
        <v>1.19</v>
      </c>
      <c r="AE60" s="10">
        <v>0.88</v>
      </c>
      <c r="AF60" s="10">
        <v>1.25</v>
      </c>
      <c r="AG60" s="10">
        <v>1.05</v>
      </c>
      <c r="AH60" s="10">
        <v>1.18</v>
      </c>
      <c r="AI60" s="10">
        <v>1.1000000000000001</v>
      </c>
      <c r="AJ60" s="10">
        <v>1.6</v>
      </c>
      <c r="AK60" s="10">
        <v>1.42</v>
      </c>
      <c r="AL60" s="10">
        <v>1.29</v>
      </c>
      <c r="AM60" s="10">
        <v>0.92</v>
      </c>
      <c r="AN60" s="10">
        <v>1.42</v>
      </c>
      <c r="AO60" s="10">
        <v>1.33</v>
      </c>
      <c r="AP60" s="10">
        <v>1.3</v>
      </c>
      <c r="AQ60" s="10">
        <v>1.1499999999999999</v>
      </c>
      <c r="AR60" s="10">
        <v>1.1499999999999999</v>
      </c>
      <c r="AS60" s="10">
        <v>1.2</v>
      </c>
      <c r="AT60" s="10">
        <v>1.1499999999999999</v>
      </c>
      <c r="AU60" s="10">
        <v>1.25</v>
      </c>
      <c r="AV60" s="10">
        <v>1.3</v>
      </c>
      <c r="AW60" s="10">
        <v>1.06</v>
      </c>
      <c r="AX60" s="10">
        <v>1.1299999999999999</v>
      </c>
      <c r="AY60" s="10">
        <v>1.18</v>
      </c>
      <c r="AZ60" s="10">
        <v>1.1599999999999999</v>
      </c>
      <c r="BA60" s="10">
        <v>0.76</v>
      </c>
      <c r="BB60" s="10">
        <v>1.21</v>
      </c>
      <c r="BC60" s="10">
        <v>1.28</v>
      </c>
      <c r="BD60" s="10">
        <v>1.25</v>
      </c>
      <c r="BE60" s="10">
        <v>1.39</v>
      </c>
      <c r="BF60" s="10">
        <v>1.32</v>
      </c>
      <c r="BG60" s="10">
        <v>1.37</v>
      </c>
      <c r="BH60" s="10">
        <v>1.3261409369678978</v>
      </c>
      <c r="BI60" s="10">
        <v>1.29</v>
      </c>
      <c r="BJ60" s="10">
        <v>1.1499999999999999</v>
      </c>
      <c r="BK60" s="10">
        <v>1.37</v>
      </c>
      <c r="BL60" s="10">
        <v>1.33</v>
      </c>
      <c r="BM60" s="10">
        <v>1.25</v>
      </c>
      <c r="BN60" s="10">
        <v>1.25</v>
      </c>
      <c r="BO60" s="10">
        <v>1.33</v>
      </c>
      <c r="BP60" s="10">
        <v>1.33</v>
      </c>
      <c r="BQ60" s="10">
        <v>1.53</v>
      </c>
      <c r="BR60" s="10">
        <v>1.18</v>
      </c>
      <c r="BS60" s="10">
        <v>0.82</v>
      </c>
      <c r="BT60" s="10">
        <v>1</v>
      </c>
      <c r="BU60" s="10">
        <v>1.29</v>
      </c>
      <c r="BV60" s="10">
        <v>1.1399999999999999</v>
      </c>
      <c r="BW60" s="10">
        <v>1.1599999999999999</v>
      </c>
      <c r="BX60" s="10">
        <v>1.18</v>
      </c>
      <c r="BY60" s="10">
        <v>1.22</v>
      </c>
      <c r="BZ60" s="10">
        <v>1.07</v>
      </c>
      <c r="CA60" s="10"/>
      <c r="CB60" s="10" t="s">
        <v>107</v>
      </c>
    </row>
    <row r="61" spans="1:82" x14ac:dyDescent="0.2">
      <c r="A61" s="38"/>
      <c r="B61" s="31"/>
      <c r="C61" s="36"/>
      <c r="D61" s="5"/>
      <c r="E61" s="5"/>
      <c r="F61" s="1"/>
      <c r="G61" s="1"/>
      <c r="H61" s="1"/>
      <c r="I61" s="1"/>
      <c r="J61" s="1"/>
      <c r="K61" s="1"/>
      <c r="L61" s="1"/>
      <c r="M61" s="1"/>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38"/>
      <c r="CD61" s="32"/>
    </row>
    <row r="62" spans="1:82" x14ac:dyDescent="0.2">
      <c r="B62" s="33" t="s">
        <v>94</v>
      </c>
      <c r="C62" s="36">
        <v>1134522070.1199999</v>
      </c>
      <c r="D62" s="43">
        <v>170817281.00999999</v>
      </c>
      <c r="E62" s="43">
        <v>18462358.470000003</v>
      </c>
      <c r="F62" s="43">
        <v>2823422.8</v>
      </c>
      <c r="G62" s="43">
        <v>2279642.06</v>
      </c>
      <c r="H62" s="43">
        <v>16486195.699999999</v>
      </c>
      <c r="I62" s="43">
        <v>22471405.25</v>
      </c>
      <c r="J62" s="43">
        <v>7561718.0800000001</v>
      </c>
      <c r="K62" s="43">
        <v>1971342.89</v>
      </c>
      <c r="L62" s="43">
        <v>4506358.66</v>
      </c>
      <c r="M62" s="43">
        <v>2374657.67</v>
      </c>
      <c r="N62" s="43">
        <v>5070863.59</v>
      </c>
      <c r="O62" s="43">
        <v>18224786.219999999</v>
      </c>
      <c r="P62" s="43">
        <v>14549701.76</v>
      </c>
      <c r="Q62" s="43">
        <v>15931079.91</v>
      </c>
      <c r="R62" s="43">
        <v>5984678.6399999997</v>
      </c>
      <c r="S62" s="43">
        <v>9216368.8000000007</v>
      </c>
      <c r="T62" s="43">
        <v>17925085.77</v>
      </c>
      <c r="U62" s="43">
        <v>10573107.810000001</v>
      </c>
      <c r="V62" s="43">
        <v>15918942.02</v>
      </c>
      <c r="W62" s="43">
        <v>14663176.43</v>
      </c>
      <c r="X62" s="43">
        <v>22689064.18</v>
      </c>
      <c r="Y62" s="43">
        <v>10439079.68</v>
      </c>
      <c r="Z62" s="43">
        <v>4104449.8999999994</v>
      </c>
      <c r="AA62" s="43">
        <v>24507404.620000005</v>
      </c>
      <c r="AB62" s="43">
        <v>2948279.39</v>
      </c>
      <c r="AC62" s="43">
        <v>17321155.219999999</v>
      </c>
      <c r="AD62" s="43">
        <v>4622140.32</v>
      </c>
      <c r="AE62" s="43">
        <v>11596245.73</v>
      </c>
      <c r="AF62" s="43">
        <v>6780773.71</v>
      </c>
      <c r="AG62" s="43">
        <v>14494337.849999998</v>
      </c>
      <c r="AH62" s="43">
        <v>26676203.299999997</v>
      </c>
      <c r="AI62" s="43">
        <v>9468911.5500000007</v>
      </c>
      <c r="AJ62" s="43">
        <v>8655066.7100000009</v>
      </c>
      <c r="AK62" s="43">
        <v>12147565.059999999</v>
      </c>
      <c r="AL62" s="43">
        <v>9072831.7800000012</v>
      </c>
      <c r="AM62" s="43">
        <v>15794152.23</v>
      </c>
      <c r="AN62" s="43">
        <v>2479999.6800000002</v>
      </c>
      <c r="AO62" s="43">
        <v>16678893.58</v>
      </c>
      <c r="AP62" s="43">
        <v>8891749.2000000011</v>
      </c>
      <c r="AQ62" s="43">
        <v>12214068.030000001</v>
      </c>
      <c r="AR62" s="43">
        <v>6299946.5600000005</v>
      </c>
      <c r="AS62" s="43">
        <v>4955185.2799999993</v>
      </c>
      <c r="AT62" s="43">
        <v>4722006.34</v>
      </c>
      <c r="AU62" s="43">
        <v>6671127.3900000006</v>
      </c>
      <c r="AV62" s="43">
        <v>5514678.9399999995</v>
      </c>
      <c r="AW62" s="43">
        <v>9775448.2599999998</v>
      </c>
      <c r="AX62" s="43">
        <v>13325475.680000002</v>
      </c>
      <c r="AY62" s="43">
        <v>12493083.77</v>
      </c>
      <c r="AZ62" s="43">
        <v>9440201.0600000005</v>
      </c>
      <c r="BA62" s="43">
        <v>99547874.170000002</v>
      </c>
      <c r="BB62" s="43">
        <v>21933039.240000002</v>
      </c>
      <c r="BC62" s="43">
        <v>5522422.0800000001</v>
      </c>
      <c r="BD62" s="43">
        <v>6235157.79</v>
      </c>
      <c r="BE62" s="43">
        <v>8312219.9000000004</v>
      </c>
      <c r="BF62" s="43">
        <v>14951595.17</v>
      </c>
      <c r="BG62" s="43">
        <v>3576357.1199999996</v>
      </c>
      <c r="BH62" s="43">
        <v>9518888.8100000005</v>
      </c>
      <c r="BI62" s="43">
        <v>9029590.9500000011</v>
      </c>
      <c r="BJ62" s="43">
        <v>2650780.0200000005</v>
      </c>
      <c r="BK62" s="43">
        <v>4632134.24</v>
      </c>
      <c r="BL62" s="43">
        <v>17198677.73</v>
      </c>
      <c r="BM62" s="43">
        <v>7993876.9199999999</v>
      </c>
      <c r="BN62" s="43">
        <v>13724271.850000001</v>
      </c>
      <c r="BO62" s="43">
        <v>24955190.349999998</v>
      </c>
      <c r="BP62" s="43">
        <v>18612597.170000002</v>
      </c>
      <c r="BQ62" s="43">
        <v>6480959.7300000004</v>
      </c>
      <c r="BR62" s="43">
        <v>57909642.170000002</v>
      </c>
      <c r="BS62" s="43">
        <v>15331847.35</v>
      </c>
      <c r="BT62" s="43">
        <v>8945297.0800000001</v>
      </c>
      <c r="BU62" s="43">
        <v>3025261.37</v>
      </c>
      <c r="BV62" s="43">
        <v>6594645.3200000003</v>
      </c>
      <c r="BW62" s="43">
        <v>40088462.129999995</v>
      </c>
      <c r="BX62" s="43">
        <v>4811660.709999999</v>
      </c>
      <c r="BY62" s="43">
        <v>6989118.6399999997</v>
      </c>
      <c r="BZ62" s="43">
        <v>23358803.57</v>
      </c>
      <c r="CA62" s="43"/>
      <c r="CB62" s="43" t="s">
        <v>107</v>
      </c>
    </row>
    <row r="63" spans="1:82" x14ac:dyDescent="0.2">
      <c r="B63" s="33" t="s">
        <v>86</v>
      </c>
      <c r="C63" s="36">
        <v>6223197.275780485</v>
      </c>
      <c r="D63" s="43">
        <v>1818030.1780674513</v>
      </c>
      <c r="E63" s="43">
        <v>201403.71511387161</v>
      </c>
      <c r="F63" s="43">
        <v>763.08695652173924</v>
      </c>
      <c r="G63" s="43">
        <v>57.591304347826082</v>
      </c>
      <c r="H63" s="43">
        <v>2343.8173913043483</v>
      </c>
      <c r="I63" s="43">
        <v>65036.962079110825</v>
      </c>
      <c r="J63" s="43">
        <v>100519.31718426502</v>
      </c>
      <c r="K63" s="43">
        <v>-7257.5602484472047</v>
      </c>
      <c r="L63" s="43">
        <v>7252.9730848861291</v>
      </c>
      <c r="M63" s="43">
        <v>1607.0521739130436</v>
      </c>
      <c r="N63" s="43">
        <v>8297.1574370709368</v>
      </c>
      <c r="O63" s="43">
        <v>44690.001460172156</v>
      </c>
      <c r="P63" s="43">
        <v>207937.58300098073</v>
      </c>
      <c r="Q63" s="43">
        <v>-20985.470436961958</v>
      </c>
      <c r="R63" s="43">
        <v>35086.062700228838</v>
      </c>
      <c r="S63" s="43">
        <v>163873.97929606627</v>
      </c>
      <c r="T63" s="43">
        <v>139735.36074970034</v>
      </c>
      <c r="U63" s="43">
        <v>99311.201830663616</v>
      </c>
      <c r="V63" s="43">
        <v>33269.114874141866</v>
      </c>
      <c r="W63" s="43">
        <v>95384.313501144192</v>
      </c>
      <c r="X63" s="43">
        <v>19371.010395554098</v>
      </c>
      <c r="Y63" s="43">
        <v>74047.573913043467</v>
      </c>
      <c r="Z63" s="43">
        <v>17798.248033126292</v>
      </c>
      <c r="AA63" s="43">
        <v>111450.53257055685</v>
      </c>
      <c r="AB63" s="43">
        <v>4539.1304347826099</v>
      </c>
      <c r="AC63" s="43">
        <v>53900.726664487316</v>
      </c>
      <c r="AD63" s="43">
        <v>58844.826086956527</v>
      </c>
      <c r="AE63" s="43">
        <v>39220.579274272633</v>
      </c>
      <c r="AF63" s="43">
        <v>25749.573913043481</v>
      </c>
      <c r="AG63" s="43">
        <v>34419.806864988561</v>
      </c>
      <c r="AH63" s="43">
        <v>58660.475602048624</v>
      </c>
      <c r="AI63" s="43">
        <v>82906.086062983522</v>
      </c>
      <c r="AJ63" s="43">
        <v>12794.346976136003</v>
      </c>
      <c r="AK63" s="43">
        <v>74864.136689549967</v>
      </c>
      <c r="AL63" s="43">
        <v>14357.304173477172</v>
      </c>
      <c r="AM63" s="43">
        <v>134884.67429443172</v>
      </c>
      <c r="AN63" s="43">
        <v>6998.4136645962726</v>
      </c>
      <c r="AO63" s="43">
        <v>44807.308880897879</v>
      </c>
      <c r="AP63" s="43">
        <v>47067.57452326468</v>
      </c>
      <c r="AQ63" s="43">
        <v>23662.09244851258</v>
      </c>
      <c r="AR63" s="43">
        <v>14516.55610766045</v>
      </c>
      <c r="AS63" s="43">
        <v>19004.304347826088</v>
      </c>
      <c r="AT63" s="43">
        <v>22891.269565217393</v>
      </c>
      <c r="AU63" s="43">
        <v>74175.469565217383</v>
      </c>
      <c r="AV63" s="43">
        <v>25893.686956521735</v>
      </c>
      <c r="AW63" s="43">
        <v>29474.060869565219</v>
      </c>
      <c r="AX63" s="43">
        <v>133466.78136645962</v>
      </c>
      <c r="AY63" s="43">
        <v>53912.44057971015</v>
      </c>
      <c r="AZ63" s="43">
        <v>10298.876691729325</v>
      </c>
      <c r="BA63" s="43">
        <v>196997.27300860849</v>
      </c>
      <c r="BB63" s="43">
        <v>40464.221510297488</v>
      </c>
      <c r="BC63" s="43">
        <v>32229.043478260872</v>
      </c>
      <c r="BD63" s="43">
        <v>29717.833932657737</v>
      </c>
      <c r="BE63" s="43">
        <v>37186.060869565219</v>
      </c>
      <c r="BF63" s="43">
        <v>25403.052173913034</v>
      </c>
      <c r="BG63" s="43">
        <v>28385.956521739128</v>
      </c>
      <c r="BH63" s="43">
        <v>92074.325640187424</v>
      </c>
      <c r="BI63" s="43">
        <v>41646.308924485129</v>
      </c>
      <c r="BJ63" s="43">
        <v>1278.060869565219</v>
      </c>
      <c r="BK63" s="43">
        <v>4539.3652173913069</v>
      </c>
      <c r="BL63" s="43">
        <v>55826.347826086952</v>
      </c>
      <c r="BM63" s="43">
        <v>26417.095652173917</v>
      </c>
      <c r="BN63" s="43">
        <v>4274.2118993134936</v>
      </c>
      <c r="BO63" s="43">
        <v>782130.01581262937</v>
      </c>
      <c r="BP63" s="43">
        <v>40098.405491990838</v>
      </c>
      <c r="BQ63" s="43">
        <v>42499.130434782608</v>
      </c>
      <c r="BR63" s="43">
        <v>385908.10251716251</v>
      </c>
      <c r="BS63" s="43">
        <v>41927.200000000012</v>
      </c>
      <c r="BT63" s="43">
        <v>-838.21189931350091</v>
      </c>
      <c r="BU63" s="43">
        <v>-2990.7406777814103</v>
      </c>
      <c r="BV63" s="43">
        <v>-26745.530434782606</v>
      </c>
      <c r="BW63" s="43">
        <v>78130.92651193199</v>
      </c>
      <c r="BX63" s="43">
        <v>-3834.434782608696</v>
      </c>
      <c r="BY63" s="43">
        <v>-1940.0090007627787</v>
      </c>
      <c r="BZ63" s="43">
        <v>-47921.040754059053</v>
      </c>
      <c r="CA63" s="43"/>
      <c r="CB63" s="43" t="s">
        <v>107</v>
      </c>
    </row>
    <row r="64" spans="1:82" x14ac:dyDescent="0.2">
      <c r="B64" s="33" t="s">
        <v>95</v>
      </c>
      <c r="C64" s="36">
        <v>1128298872.8442192</v>
      </c>
      <c r="D64" s="5">
        <v>168999250.83193254</v>
      </c>
      <c r="E64" s="5">
        <v>18260954.754886132</v>
      </c>
      <c r="F64" s="5">
        <v>2822659.7130434779</v>
      </c>
      <c r="G64" s="5">
        <v>2279584.4686956522</v>
      </c>
      <c r="H64" s="5">
        <v>16483851.882608695</v>
      </c>
      <c r="I64" s="5">
        <v>22406368.287920889</v>
      </c>
      <c r="J64" s="5">
        <v>7461198.7628157353</v>
      </c>
      <c r="K64" s="5">
        <v>1978600.450248447</v>
      </c>
      <c r="L64" s="5">
        <v>4499105.6869151136</v>
      </c>
      <c r="M64" s="5">
        <v>2373050.6178260869</v>
      </c>
      <c r="N64" s="5">
        <v>5062566.4325629286</v>
      </c>
      <c r="O64" s="5">
        <v>18180096.218539827</v>
      </c>
      <c r="P64" s="5">
        <v>14341764.176999019</v>
      </c>
      <c r="Q64" s="5">
        <v>15952065.380436962</v>
      </c>
      <c r="R64" s="5">
        <v>5949592.5772997709</v>
      </c>
      <c r="S64" s="5">
        <v>9052494.8207039349</v>
      </c>
      <c r="T64" s="5">
        <v>17785350.4092503</v>
      </c>
      <c r="U64" s="5">
        <v>10473796.608169338</v>
      </c>
      <c r="V64" s="5">
        <v>15885672.905125858</v>
      </c>
      <c r="W64" s="5">
        <v>14567792.116498856</v>
      </c>
      <c r="X64" s="5">
        <v>22669693.169604447</v>
      </c>
      <c r="Y64" s="5">
        <v>10365032.106086956</v>
      </c>
      <c r="Z64" s="5">
        <v>4086651.6519668731</v>
      </c>
      <c r="AA64" s="5">
        <v>24395954.087429449</v>
      </c>
      <c r="AB64" s="5">
        <v>2943740.2595652174</v>
      </c>
      <c r="AC64" s="5">
        <v>17267254.493335512</v>
      </c>
      <c r="AD64" s="5">
        <v>4563295.4939130442</v>
      </c>
      <c r="AE64" s="5">
        <v>11557025.150725728</v>
      </c>
      <c r="AF64" s="5">
        <v>6755024.1360869566</v>
      </c>
      <c r="AG64" s="5">
        <v>14459918.04313501</v>
      </c>
      <c r="AH64" s="5">
        <v>26617542.824397948</v>
      </c>
      <c r="AI64" s="5">
        <v>9386005.4639370181</v>
      </c>
      <c r="AJ64" s="5">
        <v>8642272.3630238641</v>
      </c>
      <c r="AK64" s="5">
        <v>12072700.923310449</v>
      </c>
      <c r="AL64" s="5">
        <v>9058474.4758265242</v>
      </c>
      <c r="AM64" s="5">
        <v>15659267.555705568</v>
      </c>
      <c r="AN64" s="5">
        <v>2473001.266335404</v>
      </c>
      <c r="AO64" s="5">
        <v>16634086.271119103</v>
      </c>
      <c r="AP64" s="5">
        <v>8844681.6254767366</v>
      </c>
      <c r="AQ64" s="5">
        <v>12190405.937551489</v>
      </c>
      <c r="AR64" s="5">
        <v>6285430.0038923398</v>
      </c>
      <c r="AS64" s="5">
        <v>4936180.9756521732</v>
      </c>
      <c r="AT64" s="5">
        <v>4699115.0704347827</v>
      </c>
      <c r="AU64" s="5">
        <v>6596951.9204347832</v>
      </c>
      <c r="AV64" s="5">
        <v>5488785.2530434774</v>
      </c>
      <c r="AW64" s="5">
        <v>9745974.1991304345</v>
      </c>
      <c r="AX64" s="5">
        <v>13192008.898633542</v>
      </c>
      <c r="AY64" s="5">
        <v>12439171.329420289</v>
      </c>
      <c r="AZ64" s="5">
        <v>9429902.1833082717</v>
      </c>
      <c r="BA64" s="5">
        <v>99350876.896991387</v>
      </c>
      <c r="BB64" s="5">
        <v>21892575.018489704</v>
      </c>
      <c r="BC64" s="5">
        <v>5490193.0365217393</v>
      </c>
      <c r="BD64" s="5">
        <v>6205439.9560673423</v>
      </c>
      <c r="BE64" s="5">
        <v>8275033.8391304351</v>
      </c>
      <c r="BF64" s="5">
        <v>14926192.117826087</v>
      </c>
      <c r="BG64" s="5">
        <v>3547971.1634782604</v>
      </c>
      <c r="BH64" s="5">
        <v>9426814.4843598139</v>
      </c>
      <c r="BI64" s="5">
        <v>8987944.6410755161</v>
      </c>
      <c r="BJ64" s="5">
        <v>2649501.9591304353</v>
      </c>
      <c r="BK64" s="5">
        <v>4627594.8747826088</v>
      </c>
      <c r="BL64" s="5">
        <v>17142851.382173914</v>
      </c>
      <c r="BM64" s="5">
        <v>7967459.8243478257</v>
      </c>
      <c r="BN64" s="5">
        <v>13719997.638100687</v>
      </c>
      <c r="BO64" s="5">
        <v>24173060.33418737</v>
      </c>
      <c r="BP64" s="5">
        <v>18572498.764508013</v>
      </c>
      <c r="BQ64" s="5">
        <v>6438460.5995652182</v>
      </c>
      <c r="BR64" s="5">
        <v>57523734.067482837</v>
      </c>
      <c r="BS64" s="5">
        <v>15289920.15</v>
      </c>
      <c r="BT64" s="5">
        <v>8946135.2918993142</v>
      </c>
      <c r="BU64" s="5">
        <v>3028252.1106777815</v>
      </c>
      <c r="BV64" s="5">
        <v>6621390.8504347829</v>
      </c>
      <c r="BW64" s="5">
        <v>40010331.203488067</v>
      </c>
      <c r="BX64" s="5">
        <v>4815495.1447826074</v>
      </c>
      <c r="BY64" s="5">
        <v>6991058.649000762</v>
      </c>
      <c r="BZ64" s="5">
        <v>23406724.610754058</v>
      </c>
      <c r="CA64" s="5"/>
      <c r="CB64" s="5"/>
    </row>
    <row r="65" spans="1:82" x14ac:dyDescent="0.2">
      <c r="B65" s="33"/>
      <c r="C65" s="36"/>
      <c r="D65" s="5"/>
      <c r="E65" s="5"/>
      <c r="F65" s="5"/>
      <c r="G65" s="5"/>
      <c r="H65" s="1"/>
      <c r="I65" s="1"/>
      <c r="J65" s="1"/>
      <c r="K65" s="1"/>
      <c r="L65" s="1"/>
      <c r="M65" s="1"/>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spans="1:82" x14ac:dyDescent="0.2">
      <c r="B66" s="33" t="s">
        <v>96</v>
      </c>
      <c r="C66" s="36">
        <v>1289606551.3855174</v>
      </c>
      <c r="D66" s="5">
        <v>238288943.67302486</v>
      </c>
      <c r="E66" s="5">
        <v>24287069.823998556</v>
      </c>
      <c r="F66" s="5">
        <v>3358965.0585217383</v>
      </c>
      <c r="G66" s="5">
        <v>2895072.2752434784</v>
      </c>
      <c r="H66" s="5">
        <v>12362888.911956521</v>
      </c>
      <c r="I66" s="5">
        <v>21958240.922162469</v>
      </c>
      <c r="J66" s="5">
        <v>8580378.5772380941</v>
      </c>
      <c r="K66" s="5">
        <v>2651324.6033329191</v>
      </c>
      <c r="L66" s="5">
        <v>3689266.6632703929</v>
      </c>
      <c r="M66" s="5">
        <v>2823930.2352130432</v>
      </c>
      <c r="N66" s="5">
        <v>6328208.0407036608</v>
      </c>
      <c r="O66" s="5">
        <v>17452892.369798232</v>
      </c>
      <c r="P66" s="5">
        <v>18500875.788328737</v>
      </c>
      <c r="Q66" s="5">
        <v>14197338.188588897</v>
      </c>
      <c r="R66" s="5">
        <v>7080015.1669867272</v>
      </c>
      <c r="S66" s="5">
        <v>9867219.3545672894</v>
      </c>
      <c r="T66" s="5">
        <v>15473254.856047761</v>
      </c>
      <c r="U66" s="5">
        <v>9950106.7777608708</v>
      </c>
      <c r="V66" s="5">
        <v>10643400.846434325</v>
      </c>
      <c r="W66" s="5">
        <v>12236945.377859039</v>
      </c>
      <c r="X66" s="5">
        <v>17228966.80889938</v>
      </c>
      <c r="Y66" s="5">
        <v>10779633.390330436</v>
      </c>
      <c r="Z66" s="5">
        <v>4699649.399761904</v>
      </c>
      <c r="AA66" s="5">
        <v>29763063.986663926</v>
      </c>
      <c r="AB66" s="5">
        <v>3503050.9088826086</v>
      </c>
      <c r="AC66" s="5">
        <v>17612599.58320222</v>
      </c>
      <c r="AD66" s="5">
        <v>5430321.6377565227</v>
      </c>
      <c r="AE66" s="5">
        <v>10170182.132638641</v>
      </c>
      <c r="AF66" s="5">
        <v>8443780.1701086964</v>
      </c>
      <c r="AG66" s="5">
        <v>15182913.945291761</v>
      </c>
      <c r="AH66" s="5">
        <v>31408700.532789577</v>
      </c>
      <c r="AI66" s="5">
        <v>10324606.01033072</v>
      </c>
      <c r="AJ66" s="5">
        <v>13827635.780838184</v>
      </c>
      <c r="AK66" s="5">
        <v>17143235.311100837</v>
      </c>
      <c r="AL66" s="5">
        <v>11685432.073816216</v>
      </c>
      <c r="AM66" s="5">
        <v>14406526.151249124</v>
      </c>
      <c r="AN66" s="5">
        <v>3511661.7981962734</v>
      </c>
      <c r="AO66" s="5">
        <v>22123334.740588408</v>
      </c>
      <c r="AP66" s="5">
        <v>11498086.113119759</v>
      </c>
      <c r="AQ66" s="5">
        <v>14018966.828184212</v>
      </c>
      <c r="AR66" s="5">
        <v>7228244.5044761905</v>
      </c>
      <c r="AS66" s="5">
        <v>5923417.170782608</v>
      </c>
      <c r="AT66" s="5">
        <v>5403982.3309999993</v>
      </c>
      <c r="AU66" s="5">
        <v>8246189.9005434792</v>
      </c>
      <c r="AV66" s="5">
        <v>7135420.8289565211</v>
      </c>
      <c r="AW66" s="5">
        <v>10330732.651078261</v>
      </c>
      <c r="AX66" s="5">
        <v>14906970.055455901</v>
      </c>
      <c r="AY66" s="5">
        <v>14678222.168715941</v>
      </c>
      <c r="AZ66" s="5">
        <v>10938686.532637594</v>
      </c>
      <c r="BA66" s="5">
        <v>75506666.441713452</v>
      </c>
      <c r="BB66" s="5">
        <v>26490015.77237254</v>
      </c>
      <c r="BC66" s="5">
        <v>7027447.0867478261</v>
      </c>
      <c r="BD66" s="5">
        <v>7756799.9450841779</v>
      </c>
      <c r="BE66" s="5">
        <v>11502297.036391305</v>
      </c>
      <c r="BF66" s="5">
        <v>19702573.595530435</v>
      </c>
      <c r="BG66" s="5">
        <v>4860720.4939652169</v>
      </c>
      <c r="BH66" s="5">
        <v>12501284.592911474</v>
      </c>
      <c r="BI66" s="5">
        <v>11594448.586987415</v>
      </c>
      <c r="BJ66" s="5">
        <v>3046927.2530000005</v>
      </c>
      <c r="BK66" s="5">
        <v>6339804.9784521749</v>
      </c>
      <c r="BL66" s="5">
        <v>22799992.338291306</v>
      </c>
      <c r="BM66" s="5">
        <v>9959324.7804347817</v>
      </c>
      <c r="BN66" s="5">
        <v>17149997.047625858</v>
      </c>
      <c r="BO66" s="5">
        <v>32150170.244469203</v>
      </c>
      <c r="BP66" s="5">
        <v>24701423.356795657</v>
      </c>
      <c r="BQ66" s="5">
        <v>9850844.7173347846</v>
      </c>
      <c r="BR66" s="5">
        <v>67878006.199629739</v>
      </c>
      <c r="BS66" s="5">
        <v>12537734.523</v>
      </c>
      <c r="BT66" s="5">
        <v>8946135.2918993142</v>
      </c>
      <c r="BU66" s="5">
        <v>3906445.2227743384</v>
      </c>
      <c r="BV66" s="5">
        <v>7548385.5694956519</v>
      </c>
      <c r="BW66" s="5">
        <v>46411984.196046151</v>
      </c>
      <c r="BX66" s="5">
        <v>5682284.2708434761</v>
      </c>
      <c r="BY66" s="5">
        <v>8529091.5517809298</v>
      </c>
      <c r="BZ66" s="5">
        <v>25045195.333506845</v>
      </c>
      <c r="CA66" s="5"/>
      <c r="CB66" s="5"/>
    </row>
    <row r="67" spans="1:82" x14ac:dyDescent="0.2">
      <c r="B67" s="33"/>
      <c r="C67" s="5"/>
      <c r="D67" s="5"/>
      <c r="E67" s="5"/>
      <c r="F67" s="5"/>
      <c r="G67" s="5"/>
      <c r="H67" s="1"/>
      <c r="I67" s="1"/>
      <c r="J67" s="1"/>
      <c r="K67" s="1"/>
      <c r="L67" s="1"/>
      <c r="M67" s="1"/>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row>
    <row r="68" spans="1:82" s="32" customFormat="1" x14ac:dyDescent="0.2">
      <c r="A68" s="21"/>
      <c r="B68" s="21" t="s">
        <v>89</v>
      </c>
      <c r="C68" s="15">
        <v>1289606551.3855174</v>
      </c>
      <c r="D68" s="15">
        <v>193160293.1612564</v>
      </c>
      <c r="E68" s="15">
        <v>20871639.113750201</v>
      </c>
      <c r="F68" s="15">
        <v>3226202.3351107379</v>
      </c>
      <c r="G68" s="15">
        <v>2605486.1313970946</v>
      </c>
      <c r="H68" s="15">
        <v>18840472.051783793</v>
      </c>
      <c r="I68" s="15">
        <v>25609703.273051992</v>
      </c>
      <c r="J68" s="15">
        <v>8527891.8886637669</v>
      </c>
      <c r="K68" s="15">
        <v>2261471.8179967776</v>
      </c>
      <c r="L68" s="15">
        <v>5142322.0468134275</v>
      </c>
      <c r="M68" s="15">
        <v>2712314.7041736855</v>
      </c>
      <c r="N68" s="15">
        <v>5786338.1727927681</v>
      </c>
      <c r="O68" s="15">
        <v>20779220.605926313</v>
      </c>
      <c r="P68" s="15">
        <v>16392139.960630482</v>
      </c>
      <c r="Q68" s="15">
        <v>18232658.48957549</v>
      </c>
      <c r="R68" s="15">
        <v>6800178.3485072814</v>
      </c>
      <c r="S68" s="15">
        <v>10346688.194179446</v>
      </c>
      <c r="T68" s="15">
        <v>20328039.81150746</v>
      </c>
      <c r="U68" s="15">
        <v>11971186.933587825</v>
      </c>
      <c r="V68" s="15">
        <v>18156774.188718159</v>
      </c>
      <c r="W68" s="15">
        <v>16650482.070678309</v>
      </c>
      <c r="X68" s="15">
        <v>25910674.496842995</v>
      </c>
      <c r="Y68" s="15">
        <v>11846872.872996729</v>
      </c>
      <c r="Z68" s="15">
        <v>4670901.363502969</v>
      </c>
      <c r="AA68" s="15">
        <v>27883730.964954227</v>
      </c>
      <c r="AB68" s="15">
        <v>3364593.2081301892</v>
      </c>
      <c r="AC68" s="15">
        <v>19735874.115440119</v>
      </c>
      <c r="AD68" s="15">
        <v>5215688.7740423866</v>
      </c>
      <c r="AE68" s="15">
        <v>13209279.657732004</v>
      </c>
      <c r="AF68" s="15">
        <v>7720758.7371823769</v>
      </c>
      <c r="AG68" s="15">
        <v>16527185.739286985</v>
      </c>
      <c r="AH68" s="15">
        <v>30422929.982725833</v>
      </c>
      <c r="AI68" s="15">
        <v>10727879.313679541</v>
      </c>
      <c r="AJ68" s="15">
        <v>9877818.126432132</v>
      </c>
      <c r="AK68" s="15">
        <v>13798679.213755369</v>
      </c>
      <c r="AL68" s="15">
        <v>10353522.732976492</v>
      </c>
      <c r="AM68" s="15">
        <v>17898000.712196708</v>
      </c>
      <c r="AN68" s="15">
        <v>2826554.8352551982</v>
      </c>
      <c r="AO68" s="15">
        <v>19012184.75692727</v>
      </c>
      <c r="AP68" s="15">
        <v>10109164.90626391</v>
      </c>
      <c r="AQ68" s="15">
        <v>13933211.970234625</v>
      </c>
      <c r="AR68" s="15">
        <v>7184028.90083698</v>
      </c>
      <c r="AS68" s="15">
        <v>5641883.9708479391</v>
      </c>
      <c r="AT68" s="15">
        <v>5370925.8481053179</v>
      </c>
      <c r="AU68" s="15">
        <v>7540087.6669514915</v>
      </c>
      <c r="AV68" s="15">
        <v>6273491.5294472445</v>
      </c>
      <c r="AW68" s="15">
        <v>11139311.11634472</v>
      </c>
      <c r="AX68" s="15">
        <v>15078009.480527703</v>
      </c>
      <c r="AY68" s="15">
        <v>14217542.201198423</v>
      </c>
      <c r="AZ68" s="15">
        <v>10778051.744272152</v>
      </c>
      <c r="BA68" s="15">
        <v>113554612.89195648</v>
      </c>
      <c r="BB68" s="15">
        <v>25022455.35296325</v>
      </c>
      <c r="BC68" s="15">
        <v>6275100.5772272199</v>
      </c>
      <c r="BD68" s="15">
        <v>7092603.0453269742</v>
      </c>
      <c r="BE68" s="15">
        <v>9458077.2069536988</v>
      </c>
      <c r="BF68" s="15">
        <v>17060120.864842016</v>
      </c>
      <c r="BG68" s="15">
        <v>4055208.2135955342</v>
      </c>
      <c r="BH68" s="15">
        <v>10774522.611266285</v>
      </c>
      <c r="BI68" s="15">
        <v>10272909.573509483</v>
      </c>
      <c r="BJ68" s="15">
        <v>3028289.016889873</v>
      </c>
      <c r="BK68" s="15">
        <v>5289180.7404133137</v>
      </c>
      <c r="BL68" s="15">
        <v>19593685.666060284</v>
      </c>
      <c r="BM68" s="15">
        <v>9106530.7558793258</v>
      </c>
      <c r="BN68" s="15">
        <v>15681482.331438387</v>
      </c>
      <c r="BO68" s="15">
        <v>27628971.121297467</v>
      </c>
      <c r="BP68" s="15">
        <v>21227723.131489675</v>
      </c>
      <c r="BQ68" s="15">
        <v>7358937.5739660179</v>
      </c>
      <c r="BR68" s="15">
        <v>65747636.640443899</v>
      </c>
      <c r="BS68" s="15">
        <v>17475849.413813811</v>
      </c>
      <c r="BT68" s="15">
        <v>10225122.934787706</v>
      </c>
      <c r="BU68" s="15">
        <v>3461187.3282587905</v>
      </c>
      <c r="BV68" s="15">
        <v>7568020.5178967416</v>
      </c>
      <c r="BW68" s="15">
        <v>45730423.458684534</v>
      </c>
      <c r="BX68" s="15">
        <v>5503944.2441543676</v>
      </c>
      <c r="BY68" s="15">
        <v>7990538.0142274937</v>
      </c>
      <c r="BZ68" s="15">
        <v>26753075.918983631</v>
      </c>
      <c r="CA68" s="15"/>
      <c r="CB68" s="15"/>
      <c r="CC68" s="21"/>
      <c r="CD68" s="21"/>
    </row>
    <row r="69" spans="1:82" x14ac:dyDescent="0.2">
      <c r="B69" s="33"/>
      <c r="C69" s="5"/>
      <c r="D69" s="5"/>
      <c r="E69" s="5"/>
      <c r="F69" s="5"/>
      <c r="G69" s="5"/>
      <c r="H69" s="1"/>
      <c r="I69" s="1"/>
      <c r="J69" s="1"/>
      <c r="K69" s="1"/>
      <c r="L69" s="1"/>
      <c r="M69" s="1"/>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spans="1:82" s="32" customFormat="1" x14ac:dyDescent="0.2">
      <c r="A70" s="25" t="s">
        <v>129</v>
      </c>
      <c r="B70" s="26" t="s">
        <v>0</v>
      </c>
      <c r="C70" s="16"/>
      <c r="D70" s="16"/>
      <c r="E70" s="16"/>
      <c r="F70" s="16"/>
      <c r="G70" s="16"/>
      <c r="H70" s="17"/>
      <c r="I70" s="17"/>
      <c r="J70" s="17"/>
      <c r="K70" s="17"/>
      <c r="L70" s="17"/>
      <c r="M70" s="17"/>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27"/>
      <c r="CD70" s="35"/>
    </row>
    <row r="71" spans="1:82" x14ac:dyDescent="0.2">
      <c r="B71" s="30" t="s">
        <v>81</v>
      </c>
      <c r="C71" s="5">
        <v>65715613.349999979</v>
      </c>
      <c r="D71" s="9">
        <v>13937547.25</v>
      </c>
      <c r="E71" s="9">
        <v>643301.94999999995</v>
      </c>
      <c r="F71" s="9">
        <v>93643.15</v>
      </c>
      <c r="G71" s="9">
        <v>59070.55</v>
      </c>
      <c r="H71" s="9">
        <v>63580.30000000001</v>
      </c>
      <c r="I71" s="9">
        <v>762755.1</v>
      </c>
      <c r="J71" s="9">
        <v>692093.8</v>
      </c>
      <c r="K71" s="9">
        <v>42748.6</v>
      </c>
      <c r="L71" s="9">
        <v>62744.149999999994</v>
      </c>
      <c r="M71" s="9">
        <v>23902.149999999998</v>
      </c>
      <c r="N71" s="9">
        <v>39667.65</v>
      </c>
      <c r="O71" s="9">
        <v>532118.80000000005</v>
      </c>
      <c r="P71" s="9">
        <v>2178045.7000000002</v>
      </c>
      <c r="Q71" s="9">
        <v>1520554.5</v>
      </c>
      <c r="R71" s="9">
        <v>456217.59999999998</v>
      </c>
      <c r="S71" s="9">
        <v>2243757.2000000002</v>
      </c>
      <c r="T71" s="9">
        <v>2546821.6500000004</v>
      </c>
      <c r="U71" s="9">
        <v>591954.35</v>
      </c>
      <c r="V71" s="9">
        <v>2519081.2500000005</v>
      </c>
      <c r="W71" s="9">
        <v>2029689.4499999997</v>
      </c>
      <c r="X71" s="9">
        <v>2411906.5499999998</v>
      </c>
      <c r="Y71" s="9">
        <v>720021.2</v>
      </c>
      <c r="Z71" s="9">
        <v>223839.85</v>
      </c>
      <c r="AA71" s="9">
        <v>2391520.1500000004</v>
      </c>
      <c r="AB71" s="9">
        <v>99751.2</v>
      </c>
      <c r="AC71" s="9">
        <v>1622895.65</v>
      </c>
      <c r="AD71" s="9">
        <v>481506.94999999995</v>
      </c>
      <c r="AE71" s="9">
        <v>2056213.5499999998</v>
      </c>
      <c r="AF71" s="9">
        <v>334655.14999999997</v>
      </c>
      <c r="AG71" s="9">
        <v>1263092.9000000001</v>
      </c>
      <c r="AH71" s="9">
        <v>2766392.6</v>
      </c>
      <c r="AI71" s="9">
        <v>824134.8</v>
      </c>
      <c r="AJ71" s="9">
        <v>687881.99999999988</v>
      </c>
      <c r="AK71" s="9">
        <v>670722.80000000005</v>
      </c>
      <c r="AL71" s="9">
        <v>313890.65000000002</v>
      </c>
      <c r="AM71" s="9">
        <v>867056.29999999993</v>
      </c>
      <c r="AN71" s="9">
        <v>249661.8</v>
      </c>
      <c r="AO71" s="9">
        <v>388724.89999999991</v>
      </c>
      <c r="AP71" s="9">
        <v>374920.5</v>
      </c>
      <c r="AQ71" s="9">
        <v>489650.5</v>
      </c>
      <c r="AR71" s="9">
        <v>245070.15000000002</v>
      </c>
      <c r="AS71" s="9">
        <v>69514.399999999994</v>
      </c>
      <c r="AT71" s="9">
        <v>110626.6</v>
      </c>
      <c r="AU71" s="9">
        <v>208576.9</v>
      </c>
      <c r="AV71" s="9">
        <v>248896.45</v>
      </c>
      <c r="AW71" s="9">
        <v>226361.05</v>
      </c>
      <c r="AX71" s="9">
        <v>252852.25</v>
      </c>
      <c r="AY71" s="9">
        <v>551215.30000000005</v>
      </c>
      <c r="AZ71" s="9">
        <v>272369.44999999995</v>
      </c>
      <c r="BA71" s="9">
        <v>2962381.55</v>
      </c>
      <c r="BB71" s="9">
        <v>555526.15</v>
      </c>
      <c r="BC71" s="9">
        <v>221243.05000000002</v>
      </c>
      <c r="BD71" s="9">
        <v>106871.7</v>
      </c>
      <c r="BE71" s="9">
        <v>162188.44999999995</v>
      </c>
      <c r="BF71" s="9">
        <v>469414.8</v>
      </c>
      <c r="BG71" s="9">
        <v>120045.29999999999</v>
      </c>
      <c r="BH71" s="9">
        <v>199081.8</v>
      </c>
      <c r="BI71" s="9">
        <v>286478.60000000003</v>
      </c>
      <c r="BJ71" s="9">
        <v>96678.25</v>
      </c>
      <c r="BK71" s="9">
        <v>60430.950000000004</v>
      </c>
      <c r="BL71" s="9">
        <v>1131740.45</v>
      </c>
      <c r="BM71" s="9">
        <v>259901.55000000002</v>
      </c>
      <c r="BN71" s="9">
        <v>417515.24999999994</v>
      </c>
      <c r="BO71" s="9">
        <v>1120245.4999999998</v>
      </c>
      <c r="BP71" s="9">
        <v>655134.55000000005</v>
      </c>
      <c r="BQ71" s="9">
        <v>250261.34999999995</v>
      </c>
      <c r="BR71" s="9">
        <v>1915352.15</v>
      </c>
      <c r="BS71" s="9">
        <v>200700.24999999997</v>
      </c>
      <c r="BT71" s="9">
        <v>301173.05000000005</v>
      </c>
      <c r="BU71" s="9">
        <v>76088.600000000006</v>
      </c>
      <c r="BV71" s="9">
        <v>81201.149999999994</v>
      </c>
      <c r="BW71" s="9">
        <v>1116095.8499999999</v>
      </c>
      <c r="BX71" s="9">
        <v>53016.45</v>
      </c>
      <c r="BY71" s="9">
        <v>158216.25</v>
      </c>
      <c r="BZ71" s="9">
        <v>275412.64999999997</v>
      </c>
      <c r="CA71" s="9"/>
      <c r="CB71" s="9" t="s">
        <v>107</v>
      </c>
    </row>
    <row r="72" spans="1:82" x14ac:dyDescent="0.2">
      <c r="B72" s="30" t="s">
        <v>86</v>
      </c>
      <c r="C72" s="5">
        <v>518564.5199999999</v>
      </c>
      <c r="D72" s="9">
        <v>111921.28</v>
      </c>
      <c r="E72" s="9">
        <v>-2468.35</v>
      </c>
      <c r="F72" s="9">
        <v>27.25</v>
      </c>
      <c r="G72" s="9">
        <v>19.95</v>
      </c>
      <c r="H72" s="9">
        <v>62.4</v>
      </c>
      <c r="I72" s="9">
        <v>9160.4</v>
      </c>
      <c r="J72" s="9">
        <v>6420.2</v>
      </c>
      <c r="K72" s="9">
        <v>110.15</v>
      </c>
      <c r="L72" s="9">
        <v>25.45</v>
      </c>
      <c r="M72" s="9">
        <v>13.600000000000001</v>
      </c>
      <c r="N72" s="9">
        <v>27.15</v>
      </c>
      <c r="O72" s="9">
        <v>11373.7</v>
      </c>
      <c r="P72" s="9">
        <v>112287.75</v>
      </c>
      <c r="Q72" s="9">
        <v>-35942.5</v>
      </c>
      <c r="R72" s="9">
        <v>889.1</v>
      </c>
      <c r="S72" s="9">
        <v>10350.65</v>
      </c>
      <c r="T72" s="9">
        <v>17315.099999999999</v>
      </c>
      <c r="U72" s="9">
        <v>4769.5</v>
      </c>
      <c r="V72" s="9">
        <v>2517.75</v>
      </c>
      <c r="W72" s="9">
        <v>4009.9</v>
      </c>
      <c r="X72" s="9">
        <v>10156.59</v>
      </c>
      <c r="Y72" s="9">
        <v>8721.6</v>
      </c>
      <c r="Z72" s="9">
        <v>387.70000000000005</v>
      </c>
      <c r="AA72" s="9">
        <v>12219.95</v>
      </c>
      <c r="AB72" s="9">
        <v>13.5</v>
      </c>
      <c r="AC72" s="9">
        <v>5176.8500000000004</v>
      </c>
      <c r="AD72" s="9">
        <v>1761.8999999999999</v>
      </c>
      <c r="AE72" s="9">
        <v>10311.1</v>
      </c>
      <c r="AF72" s="9">
        <v>5267.4</v>
      </c>
      <c r="AG72" s="9">
        <v>146</v>
      </c>
      <c r="AH72" s="9">
        <v>13769.3</v>
      </c>
      <c r="AI72" s="9">
        <v>3197.9</v>
      </c>
      <c r="AJ72" s="9">
        <v>2610</v>
      </c>
      <c r="AK72" s="9">
        <v>7683.75</v>
      </c>
      <c r="AL72" s="9">
        <v>3853.75</v>
      </c>
      <c r="AM72" s="9">
        <v>309.39999999999998</v>
      </c>
      <c r="AN72" s="9">
        <v>2385.1999999999998</v>
      </c>
      <c r="AO72" s="9">
        <v>9241.4</v>
      </c>
      <c r="AP72" s="9">
        <v>2619.25</v>
      </c>
      <c r="AQ72" s="9">
        <v>3407.3</v>
      </c>
      <c r="AR72" s="9">
        <v>137.94999999999999</v>
      </c>
      <c r="AS72" s="9">
        <v>24.85</v>
      </c>
      <c r="AT72" s="9">
        <v>19.05</v>
      </c>
      <c r="AU72" s="9">
        <v>34219.899999999994</v>
      </c>
      <c r="AV72" s="9">
        <v>6907.55</v>
      </c>
      <c r="AW72" s="9">
        <v>4245.05</v>
      </c>
      <c r="AX72" s="9">
        <v>4281.8500000000004</v>
      </c>
      <c r="AY72" s="9">
        <v>9712.6500000000015</v>
      </c>
      <c r="AZ72" s="9">
        <v>2262.9499999999998</v>
      </c>
      <c r="BA72" s="9">
        <v>4689.3</v>
      </c>
      <c r="BB72" s="9">
        <v>367</v>
      </c>
      <c r="BC72" s="9">
        <v>6436.1</v>
      </c>
      <c r="BD72" s="9">
        <v>35.6</v>
      </c>
      <c r="BE72" s="9">
        <v>72.55</v>
      </c>
      <c r="BF72" s="9">
        <v>11968.15</v>
      </c>
      <c r="BG72" s="9">
        <v>25.95</v>
      </c>
      <c r="BH72" s="9">
        <v>4347.0999999999995</v>
      </c>
      <c r="BI72" s="9">
        <v>2460.1999999999998</v>
      </c>
      <c r="BJ72" s="9">
        <v>302.14999999999998</v>
      </c>
      <c r="BK72" s="9">
        <v>621.70000000000005</v>
      </c>
      <c r="BL72" s="9">
        <v>1670.65</v>
      </c>
      <c r="BM72" s="9">
        <v>3849.35</v>
      </c>
      <c r="BN72" s="9">
        <v>6520</v>
      </c>
      <c r="BO72" s="9">
        <v>15521.6</v>
      </c>
      <c r="BP72" s="9">
        <v>7945.45</v>
      </c>
      <c r="BQ72" s="9">
        <v>56.35</v>
      </c>
      <c r="BR72" s="9">
        <v>22010</v>
      </c>
      <c r="BS72" s="9">
        <v>1672.6</v>
      </c>
      <c r="BT72" s="9">
        <v>1712.05</v>
      </c>
      <c r="BU72" s="9">
        <v>25.55</v>
      </c>
      <c r="BV72" s="9">
        <v>223.75</v>
      </c>
      <c r="BW72" s="9">
        <v>7352.95</v>
      </c>
      <c r="BX72" s="9">
        <v>19.2</v>
      </c>
      <c r="BY72" s="9">
        <v>226.05</v>
      </c>
      <c r="BZ72" s="9">
        <v>491.1</v>
      </c>
      <c r="CA72" s="9"/>
      <c r="CB72" s="9" t="s">
        <v>107</v>
      </c>
    </row>
    <row r="73" spans="1:82" s="32" customFormat="1" x14ac:dyDescent="0.2">
      <c r="A73" s="21"/>
      <c r="B73" s="32" t="s">
        <v>90</v>
      </c>
      <c r="C73" s="15">
        <v>65197048.829999983</v>
      </c>
      <c r="D73" s="15">
        <v>13825625.970000001</v>
      </c>
      <c r="E73" s="15">
        <v>645770.29999999993</v>
      </c>
      <c r="F73" s="15">
        <v>93615.9</v>
      </c>
      <c r="G73" s="15">
        <v>59050.600000000006</v>
      </c>
      <c r="H73" s="15">
        <v>63517.900000000009</v>
      </c>
      <c r="I73" s="15">
        <v>753594.7</v>
      </c>
      <c r="J73" s="15">
        <v>685673.60000000009</v>
      </c>
      <c r="K73" s="15">
        <v>42638.45</v>
      </c>
      <c r="L73" s="15">
        <v>62718.7</v>
      </c>
      <c r="M73" s="15">
        <v>23888.55</v>
      </c>
      <c r="N73" s="15">
        <v>39640.5</v>
      </c>
      <c r="O73" s="15">
        <v>520745.10000000003</v>
      </c>
      <c r="P73" s="15">
        <v>2065757.9500000002</v>
      </c>
      <c r="Q73" s="15">
        <v>1556497</v>
      </c>
      <c r="R73" s="15">
        <v>455328.5</v>
      </c>
      <c r="S73" s="15">
        <v>2233406.5500000003</v>
      </c>
      <c r="T73" s="15">
        <v>2529506.5500000003</v>
      </c>
      <c r="U73" s="15">
        <v>587184.85</v>
      </c>
      <c r="V73" s="15">
        <v>2516563.5000000005</v>
      </c>
      <c r="W73" s="15">
        <v>2025679.5499999998</v>
      </c>
      <c r="X73" s="15">
        <v>2401749.96</v>
      </c>
      <c r="Y73" s="15">
        <v>711299.6</v>
      </c>
      <c r="Z73" s="15">
        <v>223452.15</v>
      </c>
      <c r="AA73" s="15">
        <v>2379300.2000000002</v>
      </c>
      <c r="AB73" s="15">
        <v>99737.7</v>
      </c>
      <c r="AC73" s="15">
        <v>1617718.7999999998</v>
      </c>
      <c r="AD73" s="15">
        <v>479745.04999999993</v>
      </c>
      <c r="AE73" s="15">
        <v>2045902.4499999997</v>
      </c>
      <c r="AF73" s="15">
        <v>329387.74999999994</v>
      </c>
      <c r="AG73" s="15">
        <v>1262946.9000000001</v>
      </c>
      <c r="AH73" s="15">
        <v>2752623.3000000003</v>
      </c>
      <c r="AI73" s="15">
        <v>820936.9</v>
      </c>
      <c r="AJ73" s="15">
        <v>685271.99999999988</v>
      </c>
      <c r="AK73" s="15">
        <v>663039.05000000005</v>
      </c>
      <c r="AL73" s="15">
        <v>310036.90000000002</v>
      </c>
      <c r="AM73" s="15">
        <v>866746.89999999991</v>
      </c>
      <c r="AN73" s="15">
        <v>247276.59999999998</v>
      </c>
      <c r="AO73" s="15">
        <v>379483.49999999988</v>
      </c>
      <c r="AP73" s="15">
        <v>372301.25</v>
      </c>
      <c r="AQ73" s="15">
        <v>486243.2</v>
      </c>
      <c r="AR73" s="15">
        <v>244932.2</v>
      </c>
      <c r="AS73" s="15">
        <v>69489.549999999988</v>
      </c>
      <c r="AT73" s="15">
        <v>110607.55</v>
      </c>
      <c r="AU73" s="15">
        <v>174357</v>
      </c>
      <c r="AV73" s="15">
        <v>241988.90000000002</v>
      </c>
      <c r="AW73" s="15">
        <v>222116</v>
      </c>
      <c r="AX73" s="15">
        <v>248570.4</v>
      </c>
      <c r="AY73" s="15">
        <v>541502.65</v>
      </c>
      <c r="AZ73" s="15">
        <v>270106.49999999994</v>
      </c>
      <c r="BA73" s="15">
        <v>2957692.25</v>
      </c>
      <c r="BB73" s="15">
        <v>555159.15</v>
      </c>
      <c r="BC73" s="15">
        <v>214806.95</v>
      </c>
      <c r="BD73" s="15">
        <v>106836.09999999999</v>
      </c>
      <c r="BE73" s="15">
        <v>162115.89999999997</v>
      </c>
      <c r="BF73" s="15">
        <v>457446.64999999997</v>
      </c>
      <c r="BG73" s="15">
        <v>120019.34999999999</v>
      </c>
      <c r="BH73" s="15">
        <v>194734.69999999998</v>
      </c>
      <c r="BI73" s="15">
        <v>284018.40000000002</v>
      </c>
      <c r="BJ73" s="15">
        <v>96376.1</v>
      </c>
      <c r="BK73" s="15">
        <v>59809.250000000007</v>
      </c>
      <c r="BL73" s="15">
        <v>1130069.8</v>
      </c>
      <c r="BM73" s="15">
        <v>256052.2</v>
      </c>
      <c r="BN73" s="15">
        <v>410995.24999999994</v>
      </c>
      <c r="BO73" s="15">
        <v>1104723.8999999997</v>
      </c>
      <c r="BP73" s="15">
        <v>647189.10000000009</v>
      </c>
      <c r="BQ73" s="15">
        <v>250204.99999999994</v>
      </c>
      <c r="BR73" s="15">
        <v>1893342.15</v>
      </c>
      <c r="BS73" s="15">
        <v>199027.64999999997</v>
      </c>
      <c r="BT73" s="15">
        <v>299461.00000000006</v>
      </c>
      <c r="BU73" s="15">
        <v>76063.05</v>
      </c>
      <c r="BV73" s="15">
        <v>80977.399999999994</v>
      </c>
      <c r="BW73" s="15">
        <v>1108742.8999999999</v>
      </c>
      <c r="BX73" s="15">
        <v>52997.25</v>
      </c>
      <c r="BY73" s="15">
        <v>157990.20000000001</v>
      </c>
      <c r="BZ73" s="15">
        <v>274921.55</v>
      </c>
      <c r="CA73" s="15"/>
      <c r="CB73" s="15"/>
      <c r="CC73" s="21"/>
      <c r="CD73" s="21"/>
    </row>
    <row r="74" spans="1:82" x14ac:dyDescent="0.2">
      <c r="B74" s="30"/>
      <c r="C74" s="5"/>
      <c r="D74" s="5"/>
      <c r="E74" s="5"/>
      <c r="F74" s="5"/>
      <c r="G74" s="5"/>
      <c r="H74" s="1"/>
      <c r="I74" s="1"/>
      <c r="J74" s="1"/>
      <c r="K74" s="1"/>
      <c r="L74" s="1"/>
      <c r="M74" s="1"/>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spans="1:82" s="32" customFormat="1" x14ac:dyDescent="0.2">
      <c r="A75" s="25" t="s">
        <v>137</v>
      </c>
      <c r="B75" s="26" t="s">
        <v>1</v>
      </c>
      <c r="C75" s="16"/>
      <c r="D75" s="16"/>
      <c r="E75" s="16"/>
      <c r="F75" s="16"/>
      <c r="G75" s="16"/>
      <c r="H75" s="17"/>
      <c r="I75" s="17"/>
      <c r="J75" s="17"/>
      <c r="K75" s="17"/>
      <c r="L75" s="17"/>
      <c r="M75" s="17"/>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27"/>
      <c r="CD75" s="35"/>
    </row>
    <row r="76" spans="1:82" x14ac:dyDescent="0.2">
      <c r="B76" s="30" t="s">
        <v>81</v>
      </c>
      <c r="C76" s="36">
        <v>159039026.70000002</v>
      </c>
      <c r="D76" s="9">
        <v>36909524.450000003</v>
      </c>
      <c r="E76" s="9">
        <v>1623618.3</v>
      </c>
      <c r="F76" s="9">
        <v>143054.85</v>
      </c>
      <c r="G76" s="9">
        <v>80827.100000000006</v>
      </c>
      <c r="H76" s="9">
        <v>568990.4</v>
      </c>
      <c r="I76" s="9">
        <v>4385280.8</v>
      </c>
      <c r="J76" s="9">
        <v>2125494.15</v>
      </c>
      <c r="K76" s="9">
        <v>45096.800000000003</v>
      </c>
      <c r="L76" s="9">
        <v>436967.5</v>
      </c>
      <c r="M76" s="9">
        <v>57831.55</v>
      </c>
      <c r="N76" s="9">
        <v>79159.75</v>
      </c>
      <c r="O76" s="9">
        <v>494307.55</v>
      </c>
      <c r="P76" s="9">
        <v>3797023.5</v>
      </c>
      <c r="Q76" s="9">
        <v>3613602.75</v>
      </c>
      <c r="R76" s="9">
        <v>710941.1</v>
      </c>
      <c r="S76" s="9">
        <v>2123150.35</v>
      </c>
      <c r="T76" s="9">
        <v>2858176.9</v>
      </c>
      <c r="U76" s="9">
        <v>822310.05</v>
      </c>
      <c r="V76" s="9">
        <v>5519849.75</v>
      </c>
      <c r="W76" s="9">
        <v>1728085.65</v>
      </c>
      <c r="X76" s="9">
        <v>4791450.45</v>
      </c>
      <c r="Y76" s="9">
        <v>1713147.05</v>
      </c>
      <c r="Z76" s="9">
        <v>207259.25</v>
      </c>
      <c r="AA76" s="9">
        <v>3500872.85</v>
      </c>
      <c r="AB76" s="9">
        <v>77660.600000000006</v>
      </c>
      <c r="AC76" s="9">
        <v>2069400.8</v>
      </c>
      <c r="AD76" s="9">
        <v>499633.5</v>
      </c>
      <c r="AE76" s="9">
        <v>4987038.6500000004</v>
      </c>
      <c r="AF76" s="9">
        <v>364275.1</v>
      </c>
      <c r="AG76" s="9">
        <v>945118.4</v>
      </c>
      <c r="AH76" s="9">
        <v>856685</v>
      </c>
      <c r="AI76" s="9">
        <v>749420.4</v>
      </c>
      <c r="AJ76" s="9">
        <v>705956.55</v>
      </c>
      <c r="AK76" s="9">
        <v>1224579.25</v>
      </c>
      <c r="AL76" s="9">
        <v>677385.6</v>
      </c>
      <c r="AM76" s="9">
        <v>1047668.7</v>
      </c>
      <c r="AN76" s="9">
        <v>84733.6</v>
      </c>
      <c r="AO76" s="9">
        <v>1751424.3</v>
      </c>
      <c r="AP76" s="9">
        <v>741302</v>
      </c>
      <c r="AQ76" s="9">
        <v>589655</v>
      </c>
      <c r="AR76" s="9">
        <v>293715</v>
      </c>
      <c r="AS76" s="9">
        <v>71124.7</v>
      </c>
      <c r="AT76" s="9">
        <v>5736.9</v>
      </c>
      <c r="AU76" s="9">
        <v>386957.25</v>
      </c>
      <c r="AV76" s="9">
        <v>374700.75</v>
      </c>
      <c r="AW76" s="9">
        <v>652124.55000000005</v>
      </c>
      <c r="AX76" s="9">
        <v>510666.75</v>
      </c>
      <c r="AY76" s="9">
        <v>1869039.55</v>
      </c>
      <c r="AZ76" s="9">
        <v>792935.9</v>
      </c>
      <c r="BA76" s="9">
        <v>22760460.75</v>
      </c>
      <c r="BB76" s="9">
        <v>1537121.35</v>
      </c>
      <c r="BC76" s="9">
        <v>330774.25</v>
      </c>
      <c r="BD76" s="9">
        <v>376035.2</v>
      </c>
      <c r="BE76" s="9">
        <v>1350466.75</v>
      </c>
      <c r="BF76" s="9">
        <v>1336556</v>
      </c>
      <c r="BG76" s="9">
        <v>226384.45</v>
      </c>
      <c r="BH76" s="9">
        <v>339332.69999999995</v>
      </c>
      <c r="BI76" s="9">
        <v>1015496.95</v>
      </c>
      <c r="BJ76" s="9">
        <v>227608.6</v>
      </c>
      <c r="BK76" s="9">
        <v>196589.9</v>
      </c>
      <c r="BL76" s="9">
        <v>2008684.15</v>
      </c>
      <c r="BM76" s="9">
        <v>1034179.15</v>
      </c>
      <c r="BN76" s="9">
        <v>715948.95</v>
      </c>
      <c r="BO76" s="9">
        <v>2171899.5</v>
      </c>
      <c r="BP76" s="9">
        <v>1905959.7</v>
      </c>
      <c r="BQ76" s="9">
        <v>1534785.8</v>
      </c>
      <c r="BR76" s="9">
        <v>9497287.5</v>
      </c>
      <c r="BS76" s="9">
        <v>1145775.3500000001</v>
      </c>
      <c r="BT76" s="9">
        <v>1585728.4</v>
      </c>
      <c r="BU76" s="9">
        <v>116003.75</v>
      </c>
      <c r="BV76" s="9">
        <v>175974.6</v>
      </c>
      <c r="BW76" s="9">
        <v>4921511.3</v>
      </c>
      <c r="BX76" s="9">
        <v>314143.3</v>
      </c>
      <c r="BY76" s="9">
        <v>718599.85</v>
      </c>
      <c r="BZ76" s="9">
        <v>830756.85</v>
      </c>
      <c r="CA76" s="9"/>
      <c r="CB76" s="9" t="s">
        <v>107</v>
      </c>
    </row>
    <row r="77" spans="1:82" x14ac:dyDescent="0.2">
      <c r="B77" s="30" t="s">
        <v>86</v>
      </c>
      <c r="C77" s="5">
        <v>2536648.6499999985</v>
      </c>
      <c r="D77" s="9">
        <v>1080694</v>
      </c>
      <c r="E77" s="9">
        <v>14751.499999999998</v>
      </c>
      <c r="F77" s="9">
        <v>7.95</v>
      </c>
      <c r="G77" s="9">
        <v>10087.150000000001</v>
      </c>
      <c r="H77" s="9">
        <v>5390.75</v>
      </c>
      <c r="I77" s="9">
        <v>116537.05</v>
      </c>
      <c r="J77" s="9">
        <v>23318.400000000001</v>
      </c>
      <c r="K77" s="9">
        <v>33.549999999999997</v>
      </c>
      <c r="L77" s="9">
        <v>2668.7000000000003</v>
      </c>
      <c r="M77" s="9">
        <v>169.4</v>
      </c>
      <c r="N77" s="9">
        <v>15.7</v>
      </c>
      <c r="O77" s="9">
        <v>24698.75</v>
      </c>
      <c r="P77" s="9">
        <v>97555.700000000012</v>
      </c>
      <c r="Q77" s="9">
        <v>147421.5</v>
      </c>
      <c r="R77" s="9">
        <v>5438.6</v>
      </c>
      <c r="S77" s="9">
        <v>158969.15</v>
      </c>
      <c r="T77" s="9">
        <v>56897.8</v>
      </c>
      <c r="U77" s="9">
        <v>1158.1999999999998</v>
      </c>
      <c r="V77" s="9">
        <v>1042</v>
      </c>
      <c r="W77" s="9">
        <v>6196.75</v>
      </c>
      <c r="X77" s="9">
        <v>8589.85</v>
      </c>
      <c r="Y77" s="9">
        <v>1135.8000000000002</v>
      </c>
      <c r="Z77" s="9">
        <v>603.54999999999995</v>
      </c>
      <c r="AA77" s="9">
        <v>12316.8</v>
      </c>
      <c r="AB77" s="9">
        <v>333.25</v>
      </c>
      <c r="AC77" s="9">
        <v>40290.6</v>
      </c>
      <c r="AD77" s="9">
        <v>3749.25</v>
      </c>
      <c r="AE77" s="9">
        <v>7948.55</v>
      </c>
      <c r="AF77" s="9">
        <v>737.2</v>
      </c>
      <c r="AG77" s="9">
        <v>9608.0999999999985</v>
      </c>
      <c r="AH77" s="9">
        <v>220999.89999999997</v>
      </c>
      <c r="AI77" s="9">
        <v>181862.35</v>
      </c>
      <c r="AJ77" s="9">
        <v>3172.5</v>
      </c>
      <c r="AK77" s="9">
        <v>2873.1</v>
      </c>
      <c r="AL77" s="9">
        <v>424.4</v>
      </c>
      <c r="AM77" s="9">
        <v>3483.05</v>
      </c>
      <c r="AN77" s="9">
        <v>23.75</v>
      </c>
      <c r="AO77" s="9">
        <v>17222.3</v>
      </c>
      <c r="AP77" s="9">
        <v>2136.85</v>
      </c>
      <c r="AQ77" s="9">
        <v>591.04999999999995</v>
      </c>
      <c r="AR77" s="9">
        <v>2284.1999999999998</v>
      </c>
      <c r="AS77" s="9">
        <v>649.15</v>
      </c>
      <c r="AT77" s="9">
        <v>-5025.5</v>
      </c>
      <c r="AU77" s="9">
        <v>10536.15</v>
      </c>
      <c r="AV77" s="9">
        <v>13243.45</v>
      </c>
      <c r="AW77" s="9">
        <v>1540</v>
      </c>
      <c r="AX77" s="9">
        <v>4291.1000000000004</v>
      </c>
      <c r="AY77" s="9">
        <v>20108</v>
      </c>
      <c r="AZ77" s="9">
        <v>188.95</v>
      </c>
      <c r="BA77" s="9">
        <v>17950.649999999998</v>
      </c>
      <c r="BB77" s="9">
        <v>844.05000000000007</v>
      </c>
      <c r="BC77" s="9">
        <v>4042.1</v>
      </c>
      <c r="BD77" s="9">
        <v>125.25</v>
      </c>
      <c r="BE77" s="9">
        <v>1033.0999999999999</v>
      </c>
      <c r="BF77" s="9">
        <v>3806.3500000000004</v>
      </c>
      <c r="BG77" s="9">
        <v>41.2</v>
      </c>
      <c r="BH77" s="9">
        <v>7685.55</v>
      </c>
      <c r="BI77" s="9">
        <v>258.95</v>
      </c>
      <c r="BJ77" s="9">
        <v>366.75</v>
      </c>
      <c r="BK77" s="9">
        <v>22.55</v>
      </c>
      <c r="BL77" s="9">
        <v>46160.05</v>
      </c>
      <c r="BM77" s="9">
        <v>3301.55</v>
      </c>
      <c r="BN77" s="9">
        <v>19791.650000000001</v>
      </c>
      <c r="BO77" s="9">
        <v>20143.55</v>
      </c>
      <c r="BP77" s="9">
        <v>2556.3000000000002</v>
      </c>
      <c r="BQ77" s="9">
        <v>71.5</v>
      </c>
      <c r="BR77" s="9">
        <v>50818.55</v>
      </c>
      <c r="BS77" s="9">
        <v>1177.3</v>
      </c>
      <c r="BT77" s="9">
        <v>1377.95</v>
      </c>
      <c r="BU77" s="9">
        <v>31.65</v>
      </c>
      <c r="BV77" s="9">
        <v>3783.15</v>
      </c>
      <c r="BW77" s="9">
        <v>20798.25</v>
      </c>
      <c r="BX77" s="9">
        <v>494.8</v>
      </c>
      <c r="BY77" s="9">
        <v>1359.5</v>
      </c>
      <c r="BZ77" s="9">
        <v>9636.0999999999985</v>
      </c>
      <c r="CA77" s="9"/>
      <c r="CB77" s="9" t="s">
        <v>107</v>
      </c>
    </row>
    <row r="78" spans="1:82" x14ac:dyDescent="0.2">
      <c r="B78" s="30" t="s">
        <v>87</v>
      </c>
      <c r="C78" s="5">
        <v>491849.59999999992</v>
      </c>
      <c r="D78" s="12">
        <v>70890.850000000006</v>
      </c>
      <c r="E78" s="12">
        <v>383.25</v>
      </c>
      <c r="F78" s="12">
        <v>0</v>
      </c>
      <c r="G78" s="12">
        <v>0</v>
      </c>
      <c r="H78" s="9">
        <v>0</v>
      </c>
      <c r="I78" s="9">
        <v>0</v>
      </c>
      <c r="J78" s="9">
        <v>11371.05</v>
      </c>
      <c r="K78" s="9">
        <v>0</v>
      </c>
      <c r="L78" s="9">
        <v>411.65</v>
      </c>
      <c r="M78" s="9">
        <v>0</v>
      </c>
      <c r="N78" s="12">
        <v>302.7</v>
      </c>
      <c r="O78" s="12">
        <v>0</v>
      </c>
      <c r="P78" s="12">
        <v>0</v>
      </c>
      <c r="Q78" s="12">
        <v>0</v>
      </c>
      <c r="R78" s="12">
        <v>0</v>
      </c>
      <c r="S78" s="12">
        <v>0</v>
      </c>
      <c r="T78" s="12">
        <v>215203.8</v>
      </c>
      <c r="U78" s="12">
        <v>1143.25</v>
      </c>
      <c r="V78" s="12">
        <v>134188.9</v>
      </c>
      <c r="W78" s="12">
        <v>201.5</v>
      </c>
      <c r="X78" s="12">
        <v>0</v>
      </c>
      <c r="Y78" s="12">
        <v>0</v>
      </c>
      <c r="Z78" s="12">
        <v>0</v>
      </c>
      <c r="AA78" s="12">
        <v>607.75</v>
      </c>
      <c r="AB78" s="12">
        <v>0</v>
      </c>
      <c r="AC78" s="12">
        <v>587.35</v>
      </c>
      <c r="AD78" s="12">
        <v>0</v>
      </c>
      <c r="AE78" s="12">
        <v>34293.199999999997</v>
      </c>
      <c r="AF78" s="12">
        <v>0</v>
      </c>
      <c r="AG78" s="12">
        <v>0</v>
      </c>
      <c r="AH78" s="12">
        <v>0</v>
      </c>
      <c r="AI78" s="12">
        <v>0</v>
      </c>
      <c r="AJ78" s="12">
        <v>0</v>
      </c>
      <c r="AK78" s="12">
        <v>0</v>
      </c>
      <c r="AL78" s="12">
        <v>4741.3500000000004</v>
      </c>
      <c r="AM78" s="12">
        <v>0</v>
      </c>
      <c r="AN78" s="12">
        <v>0</v>
      </c>
      <c r="AO78" s="12">
        <v>0</v>
      </c>
      <c r="AP78" s="12">
        <v>0</v>
      </c>
      <c r="AQ78" s="12">
        <v>0</v>
      </c>
      <c r="AR78" s="12">
        <v>0</v>
      </c>
      <c r="AS78" s="12">
        <v>0</v>
      </c>
      <c r="AT78" s="12">
        <v>0</v>
      </c>
      <c r="AU78" s="12">
        <v>0</v>
      </c>
      <c r="AV78" s="12">
        <v>0</v>
      </c>
      <c r="AW78" s="12">
        <v>0</v>
      </c>
      <c r="AX78" s="12">
        <v>0</v>
      </c>
      <c r="AY78" s="12">
        <v>0</v>
      </c>
      <c r="AZ78" s="12">
        <v>0</v>
      </c>
      <c r="BA78" s="12">
        <v>1940.5</v>
      </c>
      <c r="BB78" s="12">
        <v>0</v>
      </c>
      <c r="BC78" s="12">
        <v>0</v>
      </c>
      <c r="BD78" s="12">
        <v>0</v>
      </c>
      <c r="BE78" s="12">
        <v>0</v>
      </c>
      <c r="BF78" s="12">
        <v>4049.75</v>
      </c>
      <c r="BG78" s="12">
        <v>0</v>
      </c>
      <c r="BH78" s="12">
        <v>0</v>
      </c>
      <c r="BI78" s="12">
        <v>0</v>
      </c>
      <c r="BJ78" s="12">
        <v>0</v>
      </c>
      <c r="BK78" s="12">
        <v>0</v>
      </c>
      <c r="BL78" s="12">
        <v>0</v>
      </c>
      <c r="BM78" s="12">
        <v>0</v>
      </c>
      <c r="BN78" s="12">
        <v>0</v>
      </c>
      <c r="BO78" s="12">
        <v>0</v>
      </c>
      <c r="BP78" s="12">
        <v>10621.25</v>
      </c>
      <c r="BQ78" s="12">
        <v>0</v>
      </c>
      <c r="BR78" s="12">
        <v>0</v>
      </c>
      <c r="BS78" s="12">
        <v>0</v>
      </c>
      <c r="BT78" s="12">
        <v>0</v>
      </c>
      <c r="BU78" s="12">
        <v>0</v>
      </c>
      <c r="BV78" s="12">
        <v>0</v>
      </c>
      <c r="BW78" s="12">
        <v>834.3</v>
      </c>
      <c r="BX78" s="12">
        <v>0</v>
      </c>
      <c r="BY78" s="12">
        <v>0</v>
      </c>
      <c r="BZ78" s="12">
        <v>77.2</v>
      </c>
      <c r="CA78" s="12"/>
      <c r="CB78" s="12"/>
      <c r="CD78" s="38"/>
    </row>
    <row r="79" spans="1:82" s="32" customFormat="1" x14ac:dyDescent="0.2">
      <c r="A79" s="21"/>
      <c r="B79" s="32" t="s">
        <v>90</v>
      </c>
      <c r="C79" s="15">
        <v>156010528.44999999</v>
      </c>
      <c r="D79" s="15">
        <v>35757939.600000001</v>
      </c>
      <c r="E79" s="15">
        <v>1608483.55</v>
      </c>
      <c r="F79" s="15">
        <v>143046.9</v>
      </c>
      <c r="G79" s="15">
        <v>70739.950000000012</v>
      </c>
      <c r="H79" s="15">
        <v>563599.65</v>
      </c>
      <c r="I79" s="15">
        <v>4268743.75</v>
      </c>
      <c r="J79" s="15">
        <v>2090804.7</v>
      </c>
      <c r="K79" s="15">
        <v>45063.25</v>
      </c>
      <c r="L79" s="15">
        <v>433887.14999999997</v>
      </c>
      <c r="M79" s="15">
        <v>57662.15</v>
      </c>
      <c r="N79" s="15">
        <v>78841.350000000006</v>
      </c>
      <c r="O79" s="15">
        <v>469608.8</v>
      </c>
      <c r="P79" s="15">
        <v>3699467.8</v>
      </c>
      <c r="Q79" s="15">
        <v>3466181.25</v>
      </c>
      <c r="R79" s="15">
        <v>705502.5</v>
      </c>
      <c r="S79" s="15">
        <v>1964181.2000000002</v>
      </c>
      <c r="T79" s="15">
        <v>2586075.3000000003</v>
      </c>
      <c r="U79" s="15">
        <v>820008.60000000009</v>
      </c>
      <c r="V79" s="15">
        <v>5384618.8499999996</v>
      </c>
      <c r="W79" s="15">
        <v>1721687.4</v>
      </c>
      <c r="X79" s="15">
        <v>4782860.6000000006</v>
      </c>
      <c r="Y79" s="15">
        <v>1712011.25</v>
      </c>
      <c r="Z79" s="15">
        <v>206655.7</v>
      </c>
      <c r="AA79" s="15">
        <v>3487948.3000000003</v>
      </c>
      <c r="AB79" s="15">
        <v>77327.350000000006</v>
      </c>
      <c r="AC79" s="15">
        <v>2028522.8499999999</v>
      </c>
      <c r="AD79" s="15">
        <v>495884.25</v>
      </c>
      <c r="AE79" s="15">
        <v>4944796.9000000004</v>
      </c>
      <c r="AF79" s="15">
        <v>363537.89999999997</v>
      </c>
      <c r="AG79" s="15">
        <v>935510.3</v>
      </c>
      <c r="AH79" s="15">
        <v>635685.10000000009</v>
      </c>
      <c r="AI79" s="15">
        <v>567558.05000000005</v>
      </c>
      <c r="AJ79" s="15">
        <v>702784.05</v>
      </c>
      <c r="AK79" s="15">
        <v>1221706.1499999999</v>
      </c>
      <c r="AL79" s="15">
        <v>672219.85</v>
      </c>
      <c r="AM79" s="15">
        <v>1044185.6499999999</v>
      </c>
      <c r="AN79" s="15">
        <v>84709.85</v>
      </c>
      <c r="AO79" s="15">
        <v>1734202</v>
      </c>
      <c r="AP79" s="15">
        <v>739165.15</v>
      </c>
      <c r="AQ79" s="15">
        <v>589063.94999999995</v>
      </c>
      <c r="AR79" s="15">
        <v>291430.8</v>
      </c>
      <c r="AS79" s="15">
        <v>70475.55</v>
      </c>
      <c r="AT79" s="15">
        <v>10762.4</v>
      </c>
      <c r="AU79" s="15">
        <v>376421.1</v>
      </c>
      <c r="AV79" s="15">
        <v>361457.3</v>
      </c>
      <c r="AW79" s="15">
        <v>650584.55000000005</v>
      </c>
      <c r="AX79" s="15">
        <v>506375.65</v>
      </c>
      <c r="AY79" s="15">
        <v>1848931.55</v>
      </c>
      <c r="AZ79" s="15">
        <v>792746.95000000007</v>
      </c>
      <c r="BA79" s="15">
        <v>22740569.600000001</v>
      </c>
      <c r="BB79" s="15">
        <v>1536277.3</v>
      </c>
      <c r="BC79" s="15">
        <v>326732.15000000002</v>
      </c>
      <c r="BD79" s="15">
        <v>375909.95</v>
      </c>
      <c r="BE79" s="15">
        <v>1349433.65</v>
      </c>
      <c r="BF79" s="15">
        <v>1328699.8999999999</v>
      </c>
      <c r="BG79" s="15">
        <v>226343.25</v>
      </c>
      <c r="BH79" s="15">
        <v>331647.14999999997</v>
      </c>
      <c r="BI79" s="15">
        <v>1015238</v>
      </c>
      <c r="BJ79" s="15">
        <v>227241.85</v>
      </c>
      <c r="BK79" s="15">
        <v>196567.35</v>
      </c>
      <c r="BL79" s="15">
        <v>1962524.0999999999</v>
      </c>
      <c r="BM79" s="15">
        <v>1030877.6</v>
      </c>
      <c r="BN79" s="15">
        <v>696157.29999999993</v>
      </c>
      <c r="BO79" s="15">
        <v>2151755.9500000002</v>
      </c>
      <c r="BP79" s="15">
        <v>1892782.15</v>
      </c>
      <c r="BQ79" s="15">
        <v>1534714.3</v>
      </c>
      <c r="BR79" s="15">
        <v>9446468.9499999993</v>
      </c>
      <c r="BS79" s="15">
        <v>1144598.05</v>
      </c>
      <c r="BT79" s="15">
        <v>1584350.45</v>
      </c>
      <c r="BU79" s="15">
        <v>115972.1</v>
      </c>
      <c r="BV79" s="15">
        <v>172191.45</v>
      </c>
      <c r="BW79" s="15">
        <v>4899878.75</v>
      </c>
      <c r="BX79" s="15">
        <v>313648.5</v>
      </c>
      <c r="BY79" s="15">
        <v>717240.35</v>
      </c>
      <c r="BZ79" s="15">
        <v>821043.55</v>
      </c>
      <c r="CA79" s="15"/>
      <c r="CB79" s="15"/>
      <c r="CC79" s="21"/>
      <c r="CD79" s="21"/>
    </row>
    <row r="80" spans="1:82" x14ac:dyDescent="0.2">
      <c r="B80" s="30"/>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row>
    <row r="81" spans="1:82" s="32" customFormat="1" x14ac:dyDescent="0.2">
      <c r="A81" s="25" t="s">
        <v>143</v>
      </c>
      <c r="B81" s="26" t="s">
        <v>84</v>
      </c>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27"/>
      <c r="CD81" s="35"/>
    </row>
    <row r="82" spans="1:82" x14ac:dyDescent="0.2">
      <c r="B82" s="30" t="s">
        <v>91</v>
      </c>
      <c r="C82" s="44">
        <v>0.69041462225426131</v>
      </c>
      <c r="D82" s="12">
        <v>0.8</v>
      </c>
      <c r="E82" s="12">
        <v>0.8</v>
      </c>
      <c r="F82" s="12">
        <v>0.8</v>
      </c>
      <c r="G82" s="12">
        <v>0.8</v>
      </c>
      <c r="H82" s="12">
        <v>0.2</v>
      </c>
      <c r="I82" s="12">
        <v>0.4</v>
      </c>
      <c r="J82" s="12">
        <v>0.6</v>
      </c>
      <c r="K82" s="12">
        <v>0.3</v>
      </c>
      <c r="L82" s="12">
        <v>0.2</v>
      </c>
      <c r="M82" s="12">
        <v>0.8</v>
      </c>
      <c r="N82" s="12">
        <v>0.8</v>
      </c>
      <c r="O82" s="12">
        <v>0.8</v>
      </c>
      <c r="P82" s="12">
        <v>0.8</v>
      </c>
      <c r="Q82" s="12">
        <v>0.4</v>
      </c>
      <c r="R82" s="12">
        <v>0.8</v>
      </c>
      <c r="S82" s="12">
        <v>0.8</v>
      </c>
      <c r="T82" s="12">
        <v>0.4</v>
      </c>
      <c r="U82" s="12">
        <v>0.8</v>
      </c>
      <c r="V82" s="12">
        <v>0.6</v>
      </c>
      <c r="W82" s="12">
        <v>0.6</v>
      </c>
      <c r="X82" s="12">
        <v>0.8</v>
      </c>
      <c r="Y82" s="12">
        <v>0.8</v>
      </c>
      <c r="Z82" s="12">
        <v>0.8</v>
      </c>
      <c r="AA82" s="12">
        <v>0.8</v>
      </c>
      <c r="AB82" s="12">
        <v>0.8</v>
      </c>
      <c r="AC82" s="12">
        <v>0.8</v>
      </c>
      <c r="AD82" s="12">
        <v>0.8</v>
      </c>
      <c r="AE82" s="12">
        <v>0.8</v>
      </c>
      <c r="AF82" s="12">
        <v>0.8</v>
      </c>
      <c r="AG82" s="12">
        <v>0.8</v>
      </c>
      <c r="AH82" s="12">
        <v>0.7</v>
      </c>
      <c r="AI82" s="12">
        <v>0.8</v>
      </c>
      <c r="AJ82" s="12">
        <v>0.7</v>
      </c>
      <c r="AK82" s="12">
        <v>0.8</v>
      </c>
      <c r="AL82" s="12">
        <v>0.8</v>
      </c>
      <c r="AM82" s="12">
        <v>0.8</v>
      </c>
      <c r="AN82" s="12">
        <v>0.8</v>
      </c>
      <c r="AO82" s="12">
        <v>0.8</v>
      </c>
      <c r="AP82" s="12">
        <v>0.8</v>
      </c>
      <c r="AQ82" s="12">
        <v>0.8</v>
      </c>
      <c r="AR82" s="12">
        <v>0.8</v>
      </c>
      <c r="AS82" s="12">
        <v>0.8</v>
      </c>
      <c r="AT82" s="12">
        <v>0.8</v>
      </c>
      <c r="AU82" s="12">
        <v>0.8</v>
      </c>
      <c r="AV82" s="12">
        <v>0.8</v>
      </c>
      <c r="AW82" s="12">
        <v>0.8</v>
      </c>
      <c r="AX82" s="12">
        <v>0.8</v>
      </c>
      <c r="AY82" s="12">
        <v>0.8</v>
      </c>
      <c r="AZ82" s="12">
        <v>0.8</v>
      </c>
      <c r="BA82" s="12">
        <v>0.3</v>
      </c>
      <c r="BB82" s="12">
        <v>0.8</v>
      </c>
      <c r="BC82" s="12">
        <v>0.8</v>
      </c>
      <c r="BD82" s="12">
        <v>0.8</v>
      </c>
      <c r="BE82" s="12">
        <v>0.8</v>
      </c>
      <c r="BF82" s="12">
        <v>0.8</v>
      </c>
      <c r="BG82" s="12">
        <v>0.8</v>
      </c>
      <c r="BH82" s="12">
        <v>0.8</v>
      </c>
      <c r="BI82" s="12">
        <v>0.8</v>
      </c>
      <c r="BJ82" s="12">
        <v>0.8</v>
      </c>
      <c r="BK82" s="12">
        <v>0.5</v>
      </c>
      <c r="BL82" s="12">
        <v>0.8</v>
      </c>
      <c r="BM82" s="12">
        <v>0.6</v>
      </c>
      <c r="BN82" s="12">
        <v>0.8</v>
      </c>
      <c r="BO82" s="12">
        <v>0.6</v>
      </c>
      <c r="BP82" s="12">
        <v>0.8</v>
      </c>
      <c r="BQ82" s="12">
        <v>0.8</v>
      </c>
      <c r="BR82" s="12">
        <v>0.6</v>
      </c>
      <c r="BS82" s="12">
        <v>0.4</v>
      </c>
      <c r="BT82" s="12">
        <v>0.3</v>
      </c>
      <c r="BU82" s="12">
        <v>0.8</v>
      </c>
      <c r="BV82" s="12">
        <v>0.4</v>
      </c>
      <c r="BW82" s="12">
        <v>0.6</v>
      </c>
      <c r="BX82" s="12">
        <v>0.6</v>
      </c>
      <c r="BY82" s="12">
        <v>0.8</v>
      </c>
      <c r="BZ82" s="12">
        <v>0.8</v>
      </c>
      <c r="CA82" s="12"/>
      <c r="CB82" s="12" t="s">
        <v>109</v>
      </c>
    </row>
    <row r="83" spans="1:82" x14ac:dyDescent="0.2">
      <c r="B83" s="40"/>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row>
    <row r="84" spans="1:82" x14ac:dyDescent="0.2">
      <c r="B84" s="30" t="s">
        <v>81</v>
      </c>
      <c r="C84" s="5">
        <v>96105130.140000015</v>
      </c>
      <c r="D84" s="12">
        <v>17316849</v>
      </c>
      <c r="E84" s="12">
        <v>1738908.1</v>
      </c>
      <c r="F84" s="12">
        <v>273322.09999999998</v>
      </c>
      <c r="G84" s="12">
        <v>225592.66</v>
      </c>
      <c r="H84" s="12">
        <v>258273.55</v>
      </c>
      <c r="I84" s="12">
        <v>1014701.23</v>
      </c>
      <c r="J84" s="12">
        <v>617942.19999999995</v>
      </c>
      <c r="K84" s="12">
        <v>69616.800000000003</v>
      </c>
      <c r="L84" s="12">
        <v>102155.2</v>
      </c>
      <c r="M84" s="12">
        <v>212802.4</v>
      </c>
      <c r="N84" s="12">
        <v>443988.9</v>
      </c>
      <c r="O84" s="12">
        <v>1545575</v>
      </c>
      <c r="P84" s="12">
        <v>1776077.1</v>
      </c>
      <c r="Q84" s="12">
        <v>831803.06</v>
      </c>
      <c r="R84" s="12">
        <v>648437.69999999995</v>
      </c>
      <c r="S84" s="12">
        <v>1225594.6399999999</v>
      </c>
      <c r="T84" s="12">
        <v>882529.91</v>
      </c>
      <c r="U84" s="12">
        <v>911421.48</v>
      </c>
      <c r="V84" s="12">
        <v>951079.35</v>
      </c>
      <c r="W84" s="12">
        <v>1143110.95</v>
      </c>
      <c r="X84" s="12">
        <v>2446751.56</v>
      </c>
      <c r="Y84" s="12">
        <v>854008.4</v>
      </c>
      <c r="Z84" s="12">
        <v>419125.2</v>
      </c>
      <c r="AA84" s="12">
        <v>2445367.7999999998</v>
      </c>
      <c r="AB84" s="12">
        <v>292142.65000000002</v>
      </c>
      <c r="AC84" s="12">
        <v>1925340.1</v>
      </c>
      <c r="AD84" s="12">
        <v>532741.85</v>
      </c>
      <c r="AE84" s="12">
        <v>1412752.3</v>
      </c>
      <c r="AF84" s="12">
        <v>666006.68000000005</v>
      </c>
      <c r="AG84" s="12">
        <v>1358144</v>
      </c>
      <c r="AH84" s="12">
        <v>2424838.65</v>
      </c>
      <c r="AI84" s="12">
        <v>1011647</v>
      </c>
      <c r="AJ84" s="12">
        <v>862606.7</v>
      </c>
      <c r="AK84" s="12">
        <v>1226566.8</v>
      </c>
      <c r="AL84" s="12">
        <v>1055886.6599999999</v>
      </c>
      <c r="AM84" s="12">
        <v>1685165.15</v>
      </c>
      <c r="AN84" s="12">
        <v>422112.35</v>
      </c>
      <c r="AO84" s="12">
        <v>1889515.85</v>
      </c>
      <c r="AP84" s="12">
        <v>1180333.8</v>
      </c>
      <c r="AQ84" s="12">
        <v>1185073.05</v>
      </c>
      <c r="AR84" s="12">
        <v>941167.75</v>
      </c>
      <c r="AS84" s="12">
        <v>536770.19999999995</v>
      </c>
      <c r="AT84" s="12">
        <v>416729</v>
      </c>
      <c r="AU84" s="12">
        <v>717604.66</v>
      </c>
      <c r="AV84" s="12">
        <v>565995.85</v>
      </c>
      <c r="AW84" s="12">
        <v>866736.3</v>
      </c>
      <c r="AX84" s="12">
        <v>1262203.3500000001</v>
      </c>
      <c r="AY84" s="12">
        <v>1355669.65</v>
      </c>
      <c r="AZ84" s="12">
        <v>904753.25</v>
      </c>
      <c r="BA84" s="12">
        <v>2982275.4</v>
      </c>
      <c r="BB84" s="12">
        <v>2114099.12</v>
      </c>
      <c r="BC84" s="12">
        <v>835389</v>
      </c>
      <c r="BD84" s="12">
        <v>630817.6</v>
      </c>
      <c r="BE84" s="12">
        <v>910549.15</v>
      </c>
      <c r="BF84" s="12">
        <v>1516705.05</v>
      </c>
      <c r="BG84" s="12">
        <v>314031.5</v>
      </c>
      <c r="BH84" s="12">
        <v>963794.86</v>
      </c>
      <c r="BI84" s="12">
        <v>872695.4</v>
      </c>
      <c r="BJ84" s="12">
        <v>268490.63</v>
      </c>
      <c r="BK84" s="12">
        <v>276690.95</v>
      </c>
      <c r="BL84" s="12">
        <v>1853317.55</v>
      </c>
      <c r="BM84" s="12">
        <v>692077.64</v>
      </c>
      <c r="BN84" s="12">
        <v>1173172.3</v>
      </c>
      <c r="BO84" s="12">
        <v>1886355.9</v>
      </c>
      <c r="BP84" s="12">
        <v>1701596.55</v>
      </c>
      <c r="BQ84" s="12">
        <v>648394.4</v>
      </c>
      <c r="BR84" s="12">
        <v>3944854.17</v>
      </c>
      <c r="BS84" s="12">
        <v>582056.44999999995</v>
      </c>
      <c r="BT84" s="12">
        <v>388960.9</v>
      </c>
      <c r="BU84" s="12">
        <v>297981.40999999997</v>
      </c>
      <c r="BV84" s="12">
        <v>309028.15000000002</v>
      </c>
      <c r="BW84" s="12">
        <v>3003784.31</v>
      </c>
      <c r="BX84" s="12">
        <v>306673.3</v>
      </c>
      <c r="BY84" s="12">
        <v>703432.91</v>
      </c>
      <c r="BZ84" s="12">
        <v>1874367.65</v>
      </c>
      <c r="CA84" s="12"/>
      <c r="CB84" s="12" t="s">
        <v>108</v>
      </c>
    </row>
    <row r="85" spans="1:82" x14ac:dyDescent="0.2">
      <c r="B85" s="30" t="s">
        <v>82</v>
      </c>
      <c r="C85" s="5">
        <v>5602.84</v>
      </c>
      <c r="D85" s="12">
        <v>0</v>
      </c>
      <c r="E85" s="12">
        <v>0</v>
      </c>
      <c r="F85" s="12">
        <v>0</v>
      </c>
      <c r="G85" s="12">
        <v>0</v>
      </c>
      <c r="H85" s="12">
        <v>0</v>
      </c>
      <c r="I85" s="12">
        <v>0</v>
      </c>
      <c r="J85" s="12">
        <v>195.45</v>
      </c>
      <c r="K85" s="12">
        <v>0</v>
      </c>
      <c r="L85" s="12">
        <v>0</v>
      </c>
      <c r="M85" s="12">
        <v>0</v>
      </c>
      <c r="N85" s="12">
        <v>4.2</v>
      </c>
      <c r="O85" s="12">
        <v>0</v>
      </c>
      <c r="P85" s="12">
        <v>0.8</v>
      </c>
      <c r="Q85" s="12">
        <v>299.56</v>
      </c>
      <c r="R85" s="12">
        <v>0</v>
      </c>
      <c r="S85" s="12">
        <v>0</v>
      </c>
      <c r="T85" s="12">
        <v>0</v>
      </c>
      <c r="U85" s="12">
        <v>0</v>
      </c>
      <c r="V85" s="12">
        <v>9.6</v>
      </c>
      <c r="W85" s="12">
        <v>120.8</v>
      </c>
      <c r="X85" s="12">
        <v>0</v>
      </c>
      <c r="Y85" s="12">
        <v>0</v>
      </c>
      <c r="Z85" s="12">
        <v>0</v>
      </c>
      <c r="AA85" s="12">
        <v>7.2</v>
      </c>
      <c r="AB85" s="12">
        <v>0</v>
      </c>
      <c r="AC85" s="12">
        <v>81.83</v>
      </c>
      <c r="AD85" s="12">
        <v>0</v>
      </c>
      <c r="AE85" s="12">
        <v>0</v>
      </c>
      <c r="AF85" s="12">
        <v>0</v>
      </c>
      <c r="AG85" s="12">
        <v>0</v>
      </c>
      <c r="AH85" s="12">
        <v>0</v>
      </c>
      <c r="AI85" s="12">
        <v>0</v>
      </c>
      <c r="AJ85" s="12">
        <v>0</v>
      </c>
      <c r="AK85" s="12">
        <v>3.6</v>
      </c>
      <c r="AL85" s="12">
        <v>0</v>
      </c>
      <c r="AM85" s="12">
        <v>0</v>
      </c>
      <c r="AN85" s="12">
        <v>1.45</v>
      </c>
      <c r="AO85" s="12">
        <v>0</v>
      </c>
      <c r="AP85" s="12">
        <v>2986.55</v>
      </c>
      <c r="AQ85" s="12">
        <v>9.25</v>
      </c>
      <c r="AR85" s="12">
        <v>0</v>
      </c>
      <c r="AS85" s="12">
        <v>0</v>
      </c>
      <c r="AT85" s="12">
        <v>0</v>
      </c>
      <c r="AU85" s="12">
        <v>0</v>
      </c>
      <c r="AV85" s="12">
        <v>0</v>
      </c>
      <c r="AW85" s="12">
        <v>-0.01</v>
      </c>
      <c r="AX85" s="12">
        <v>1.97</v>
      </c>
      <c r="AY85" s="12">
        <v>2.1</v>
      </c>
      <c r="AZ85" s="12">
        <v>0</v>
      </c>
      <c r="BA85" s="12">
        <v>0</v>
      </c>
      <c r="BB85" s="12">
        <v>0</v>
      </c>
      <c r="BC85" s="12">
        <v>0</v>
      </c>
      <c r="BD85" s="12">
        <v>10.01</v>
      </c>
      <c r="BE85" s="12">
        <v>0</v>
      </c>
      <c r="BF85" s="12">
        <v>0</v>
      </c>
      <c r="BG85" s="12">
        <v>0</v>
      </c>
      <c r="BH85" s="12">
        <v>1.4</v>
      </c>
      <c r="BI85" s="12">
        <v>0</v>
      </c>
      <c r="BJ85" s="12">
        <v>0</v>
      </c>
      <c r="BK85" s="12">
        <v>32.590000000000003</v>
      </c>
      <c r="BL85" s="12">
        <v>1022</v>
      </c>
      <c r="BM85" s="12">
        <v>0</v>
      </c>
      <c r="BN85" s="12">
        <v>360</v>
      </c>
      <c r="BO85" s="12">
        <v>104.3</v>
      </c>
      <c r="BP85" s="12">
        <v>345.65</v>
      </c>
      <c r="BQ85" s="12">
        <v>0</v>
      </c>
      <c r="BR85" s="12">
        <v>0</v>
      </c>
      <c r="BS85" s="12">
        <v>0</v>
      </c>
      <c r="BT85" s="12">
        <v>2.54</v>
      </c>
      <c r="BU85" s="12">
        <v>0</v>
      </c>
      <c r="BV85" s="12">
        <v>0</v>
      </c>
      <c r="BW85" s="12">
        <v>0</v>
      </c>
      <c r="BX85" s="12">
        <v>0</v>
      </c>
      <c r="BY85" s="12">
        <v>0</v>
      </c>
      <c r="BZ85" s="12">
        <v>0</v>
      </c>
      <c r="CA85" s="12"/>
      <c r="CB85" s="12" t="s">
        <v>108</v>
      </c>
    </row>
    <row r="86" spans="1:82" x14ac:dyDescent="0.2">
      <c r="B86" s="30" t="s">
        <v>83</v>
      </c>
      <c r="C86" s="5">
        <v>96099527.300000027</v>
      </c>
      <c r="D86" s="5">
        <v>17316849</v>
      </c>
      <c r="E86" s="5">
        <v>1738908.1</v>
      </c>
      <c r="F86" s="5">
        <v>273322.09999999998</v>
      </c>
      <c r="G86" s="5">
        <v>225592.66</v>
      </c>
      <c r="H86" s="5">
        <v>258273.55</v>
      </c>
      <c r="I86" s="5">
        <v>1014701.23</v>
      </c>
      <c r="J86" s="5">
        <v>617746.75</v>
      </c>
      <c r="K86" s="5">
        <v>69616.800000000003</v>
      </c>
      <c r="L86" s="5">
        <v>102155.2</v>
      </c>
      <c r="M86" s="5">
        <v>212802.4</v>
      </c>
      <c r="N86" s="5">
        <v>443984.7</v>
      </c>
      <c r="O86" s="5">
        <v>1545575</v>
      </c>
      <c r="P86" s="5">
        <v>1776076.3</v>
      </c>
      <c r="Q86" s="5">
        <v>831503.5</v>
      </c>
      <c r="R86" s="5">
        <v>648437.69999999995</v>
      </c>
      <c r="S86" s="5">
        <v>1225594.6399999999</v>
      </c>
      <c r="T86" s="5">
        <v>882529.91</v>
      </c>
      <c r="U86" s="5">
        <v>911421.48</v>
      </c>
      <c r="V86" s="5">
        <v>951069.75</v>
      </c>
      <c r="W86" s="5">
        <v>1142990.1499999999</v>
      </c>
      <c r="X86" s="5">
        <v>2446751.56</v>
      </c>
      <c r="Y86" s="5">
        <v>854008.4</v>
      </c>
      <c r="Z86" s="5">
        <v>419125.2</v>
      </c>
      <c r="AA86" s="5">
        <v>2445360.5999999996</v>
      </c>
      <c r="AB86" s="5">
        <v>292142.65000000002</v>
      </c>
      <c r="AC86" s="5">
        <v>1925258.27</v>
      </c>
      <c r="AD86" s="5">
        <v>532741.85</v>
      </c>
      <c r="AE86" s="5">
        <v>1412752.3</v>
      </c>
      <c r="AF86" s="5">
        <v>666006.68000000005</v>
      </c>
      <c r="AG86" s="5">
        <v>1358144</v>
      </c>
      <c r="AH86" s="5">
        <v>2424838.65</v>
      </c>
      <c r="AI86" s="5">
        <v>1011647</v>
      </c>
      <c r="AJ86" s="5">
        <v>862606.7</v>
      </c>
      <c r="AK86" s="5">
        <v>1226563.2</v>
      </c>
      <c r="AL86" s="5">
        <v>1055886.6599999999</v>
      </c>
      <c r="AM86" s="5">
        <v>1685165.15</v>
      </c>
      <c r="AN86" s="5">
        <v>422110.89999999997</v>
      </c>
      <c r="AO86" s="5">
        <v>1889515.85</v>
      </c>
      <c r="AP86" s="5">
        <v>1177347.25</v>
      </c>
      <c r="AQ86" s="5">
        <v>1185063.8</v>
      </c>
      <c r="AR86" s="5">
        <v>941167.75</v>
      </c>
      <c r="AS86" s="5">
        <v>536770.19999999995</v>
      </c>
      <c r="AT86" s="5">
        <v>416729</v>
      </c>
      <c r="AU86" s="5">
        <v>717604.66</v>
      </c>
      <c r="AV86" s="5">
        <v>565995.85</v>
      </c>
      <c r="AW86" s="5">
        <v>866736.31</v>
      </c>
      <c r="AX86" s="5">
        <v>1262201.3800000001</v>
      </c>
      <c r="AY86" s="5">
        <v>1355667.5499999998</v>
      </c>
      <c r="AZ86" s="5">
        <v>904753.25</v>
      </c>
      <c r="BA86" s="5">
        <v>2982275.4</v>
      </c>
      <c r="BB86" s="5">
        <v>2114099.12</v>
      </c>
      <c r="BC86" s="5">
        <v>835389</v>
      </c>
      <c r="BD86" s="5">
        <v>630807.59</v>
      </c>
      <c r="BE86" s="5">
        <v>910549.15</v>
      </c>
      <c r="BF86" s="5">
        <v>1516705.05</v>
      </c>
      <c r="BG86" s="5">
        <v>314031.5</v>
      </c>
      <c r="BH86" s="5">
        <v>963793.46</v>
      </c>
      <c r="BI86" s="5">
        <v>872695.4</v>
      </c>
      <c r="BJ86" s="5">
        <v>268490.63</v>
      </c>
      <c r="BK86" s="5">
        <v>276658.36</v>
      </c>
      <c r="BL86" s="5">
        <v>1852295.55</v>
      </c>
      <c r="BM86" s="5">
        <v>692077.64</v>
      </c>
      <c r="BN86" s="5">
        <v>1172812.3</v>
      </c>
      <c r="BO86" s="5">
        <v>1886251.5999999999</v>
      </c>
      <c r="BP86" s="5">
        <v>1701250.9000000001</v>
      </c>
      <c r="BQ86" s="5">
        <v>648394.4</v>
      </c>
      <c r="BR86" s="5">
        <v>3944854.17</v>
      </c>
      <c r="BS86" s="5">
        <v>582056.44999999995</v>
      </c>
      <c r="BT86" s="5">
        <v>388958.36000000004</v>
      </c>
      <c r="BU86" s="5">
        <v>297981.40999999997</v>
      </c>
      <c r="BV86" s="5">
        <v>309028.15000000002</v>
      </c>
      <c r="BW86" s="5">
        <v>3003784.31</v>
      </c>
      <c r="BX86" s="5">
        <v>306673.3</v>
      </c>
      <c r="BY86" s="5">
        <v>703432.91</v>
      </c>
      <c r="BZ86" s="5">
        <v>1874367.65</v>
      </c>
      <c r="CA86" s="5"/>
      <c r="CB86" s="5"/>
    </row>
    <row r="87" spans="1:82" x14ac:dyDescent="0.2">
      <c r="B87" s="30"/>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row>
    <row r="88" spans="1:82" x14ac:dyDescent="0.2">
      <c r="B88" s="30" t="s">
        <v>92</v>
      </c>
      <c r="C88" s="5">
        <v>139191037.09916666</v>
      </c>
      <c r="D88" s="5">
        <v>21646061.25</v>
      </c>
      <c r="E88" s="5">
        <v>2173635.125</v>
      </c>
      <c r="F88" s="5">
        <v>341652.62499999994</v>
      </c>
      <c r="G88" s="5">
        <v>281990.82500000001</v>
      </c>
      <c r="H88" s="5">
        <v>1291367.7499999998</v>
      </c>
      <c r="I88" s="5">
        <v>2536753.0749999997</v>
      </c>
      <c r="J88" s="5">
        <v>1029577.9166666667</v>
      </c>
      <c r="K88" s="5">
        <v>232056.00000000003</v>
      </c>
      <c r="L88" s="5">
        <v>510775.99999999994</v>
      </c>
      <c r="M88" s="5">
        <v>266003</v>
      </c>
      <c r="N88" s="5">
        <v>554980.875</v>
      </c>
      <c r="O88" s="5">
        <v>1931968.75</v>
      </c>
      <c r="P88" s="5">
        <v>2220095.375</v>
      </c>
      <c r="Q88" s="5">
        <v>2078758.75</v>
      </c>
      <c r="R88" s="5">
        <v>810547.12499999988</v>
      </c>
      <c r="S88" s="5">
        <v>1531993.2999999998</v>
      </c>
      <c r="T88" s="5">
        <v>2206324.7749999999</v>
      </c>
      <c r="U88" s="5">
        <v>1139276.8499999999</v>
      </c>
      <c r="V88" s="5">
        <v>1585116.25</v>
      </c>
      <c r="W88" s="5">
        <v>1904983.5833333333</v>
      </c>
      <c r="X88" s="5">
        <v>3058439.4499999997</v>
      </c>
      <c r="Y88" s="5">
        <v>1067510.5</v>
      </c>
      <c r="Z88" s="5">
        <v>523906.5</v>
      </c>
      <c r="AA88" s="5">
        <v>3056700.7499999995</v>
      </c>
      <c r="AB88" s="5">
        <v>365178.3125</v>
      </c>
      <c r="AC88" s="5">
        <v>2406572.8374999999</v>
      </c>
      <c r="AD88" s="5">
        <v>665927.31249999988</v>
      </c>
      <c r="AE88" s="5">
        <v>1765940.375</v>
      </c>
      <c r="AF88" s="5">
        <v>832508.35</v>
      </c>
      <c r="AG88" s="5">
        <v>1697680</v>
      </c>
      <c r="AH88" s="5">
        <v>3464055.2142857146</v>
      </c>
      <c r="AI88" s="5">
        <v>1264558.75</v>
      </c>
      <c r="AJ88" s="5">
        <v>1232295.2857142857</v>
      </c>
      <c r="AK88" s="5">
        <v>1533203.9999999998</v>
      </c>
      <c r="AL88" s="5">
        <v>1319858.3249999997</v>
      </c>
      <c r="AM88" s="5">
        <v>2106456.4374999995</v>
      </c>
      <c r="AN88" s="5">
        <v>527638.62499999988</v>
      </c>
      <c r="AO88" s="5">
        <v>2361894.8125</v>
      </c>
      <c r="AP88" s="5">
        <v>1471684.0625</v>
      </c>
      <c r="AQ88" s="5">
        <v>1481329.75</v>
      </c>
      <c r="AR88" s="5">
        <v>1176459.6875</v>
      </c>
      <c r="AS88" s="5">
        <v>670962.74999999988</v>
      </c>
      <c r="AT88" s="5">
        <v>520911.25</v>
      </c>
      <c r="AU88" s="5">
        <v>897005.82499999995</v>
      </c>
      <c r="AV88" s="5">
        <v>707494.81249999988</v>
      </c>
      <c r="AW88" s="5">
        <v>1083420.3875</v>
      </c>
      <c r="AX88" s="5">
        <v>1577751.7250000001</v>
      </c>
      <c r="AY88" s="5">
        <v>1694584.4374999998</v>
      </c>
      <c r="AZ88" s="5">
        <v>1130941.5625</v>
      </c>
      <c r="BA88" s="5">
        <v>9940918</v>
      </c>
      <c r="BB88" s="5">
        <v>2642623.9</v>
      </c>
      <c r="BC88" s="5">
        <v>1044236.25</v>
      </c>
      <c r="BD88" s="5">
        <v>788509.48749999993</v>
      </c>
      <c r="BE88" s="5">
        <v>1138186.4375</v>
      </c>
      <c r="BF88" s="5">
        <v>1895881.3125</v>
      </c>
      <c r="BG88" s="5">
        <v>392539.375</v>
      </c>
      <c r="BH88" s="5">
        <v>1204741.825</v>
      </c>
      <c r="BI88" s="5">
        <v>1090869.25</v>
      </c>
      <c r="BJ88" s="5">
        <v>335613.28749999998</v>
      </c>
      <c r="BK88" s="5">
        <v>553316.72</v>
      </c>
      <c r="BL88" s="5">
        <v>2315369.4375</v>
      </c>
      <c r="BM88" s="5">
        <v>1153462.7333333334</v>
      </c>
      <c r="BN88" s="5">
        <v>1466015.375</v>
      </c>
      <c r="BO88" s="5">
        <v>3143752.6666666665</v>
      </c>
      <c r="BP88" s="5">
        <v>2126563.625</v>
      </c>
      <c r="BQ88" s="5">
        <v>810493</v>
      </c>
      <c r="BR88" s="5">
        <v>6574756.9500000002</v>
      </c>
      <c r="BS88" s="5">
        <v>1455141.1249999998</v>
      </c>
      <c r="BT88" s="5">
        <v>1296527.8666666669</v>
      </c>
      <c r="BU88" s="5">
        <v>372476.76249999995</v>
      </c>
      <c r="BV88" s="5">
        <v>772570.375</v>
      </c>
      <c r="BW88" s="5">
        <v>5006307.1833333336</v>
      </c>
      <c r="BX88" s="5">
        <v>511122.16666666669</v>
      </c>
      <c r="BY88" s="5">
        <v>879291.13749999995</v>
      </c>
      <c r="BZ88" s="5">
        <v>2342959.5624999995</v>
      </c>
      <c r="CA88" s="5"/>
      <c r="CB88" s="5"/>
    </row>
    <row r="89" spans="1:82" x14ac:dyDescent="0.2">
      <c r="B89" s="30"/>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row>
    <row r="90" spans="1:82" s="32" customFormat="1" x14ac:dyDescent="0.2">
      <c r="A90" s="21"/>
      <c r="B90" s="32" t="s">
        <v>89</v>
      </c>
      <c r="C90" s="15">
        <v>96099527.300000027</v>
      </c>
      <c r="D90" s="15">
        <v>14944757.201211354</v>
      </c>
      <c r="E90" s="15">
        <v>1500709.473745469</v>
      </c>
      <c r="F90" s="15">
        <v>235881.96803155175</v>
      </c>
      <c r="G90" s="15">
        <v>194690.58892154251</v>
      </c>
      <c r="H90" s="15">
        <v>891579.17730758525</v>
      </c>
      <c r="I90" s="15">
        <v>1751411.4160284607</v>
      </c>
      <c r="J90" s="15">
        <v>710835.64841674606</v>
      </c>
      <c r="K90" s="15">
        <v>160214.85558183488</v>
      </c>
      <c r="L90" s="15">
        <v>352647.21909654251</v>
      </c>
      <c r="M90" s="15">
        <v>183652.36076350027</v>
      </c>
      <c r="N90" s="15">
        <v>383166.91117146442</v>
      </c>
      <c r="O90" s="15">
        <v>1333859.4747382875</v>
      </c>
      <c r="P90" s="15">
        <v>1532786.3096990576</v>
      </c>
      <c r="Q90" s="15">
        <v>1435205.4371389905</v>
      </c>
      <c r="R90" s="15">
        <v>559613.58712615247</v>
      </c>
      <c r="S90" s="15">
        <v>1057710.5755155592</v>
      </c>
      <c r="T90" s="15">
        <v>1523278.8861018431</v>
      </c>
      <c r="U90" s="15">
        <v>786573.39603577461</v>
      </c>
      <c r="V90" s="15">
        <v>1094387.4369728412</v>
      </c>
      <c r="W90" s="15">
        <v>1315228.5210876523</v>
      </c>
      <c r="X90" s="15">
        <v>2111591.3175592804</v>
      </c>
      <c r="Y90" s="15">
        <v>737024.85860995762</v>
      </c>
      <c r="Z90" s="15">
        <v>361712.70829405217</v>
      </c>
      <c r="AA90" s="15">
        <v>2110390.893655567</v>
      </c>
      <c r="AB90" s="15">
        <v>252124.44668013608</v>
      </c>
      <c r="AC90" s="15">
        <v>1661533.0765299283</v>
      </c>
      <c r="AD90" s="15">
        <v>459765.95390848286</v>
      </c>
      <c r="AE90" s="15">
        <v>1219231.0569291736</v>
      </c>
      <c r="AF90" s="15">
        <v>574775.93798876833</v>
      </c>
      <c r="AG90" s="15">
        <v>1172103.0959086143</v>
      </c>
      <c r="AH90" s="15">
        <v>2391634.3722389759</v>
      </c>
      <c r="AI90" s="15">
        <v>873069.85169957089</v>
      </c>
      <c r="AJ90" s="15">
        <v>850794.68419213558</v>
      </c>
      <c r="AK90" s="15">
        <v>1058546.4604987223</v>
      </c>
      <c r="AL90" s="15">
        <v>911249.48688401689</v>
      </c>
      <c r="AM90" s="15">
        <v>1454328.3255916191</v>
      </c>
      <c r="AN90" s="15">
        <v>364289.42196613277</v>
      </c>
      <c r="AO90" s="15">
        <v>1630686.7147764869</v>
      </c>
      <c r="AP90" s="15">
        <v>1016072.1960885542</v>
      </c>
      <c r="AQ90" s="15">
        <v>1022731.7197802493</v>
      </c>
      <c r="AR90" s="15">
        <v>812244.97074267885</v>
      </c>
      <c r="AS90" s="15">
        <v>463242.49358793028</v>
      </c>
      <c r="AT90" s="15">
        <v>359644.74389674509</v>
      </c>
      <c r="AU90" s="15">
        <v>619305.93782724696</v>
      </c>
      <c r="AV90" s="15">
        <v>488464.76371903683</v>
      </c>
      <c r="AW90" s="15">
        <v>748009.27757837786</v>
      </c>
      <c r="AX90" s="15">
        <v>1089302.8612268842</v>
      </c>
      <c r="AY90" s="15">
        <v>1169965.8742945122</v>
      </c>
      <c r="AZ90" s="15">
        <v>780818.59166508156</v>
      </c>
      <c r="BA90" s="15">
        <v>6863355.1458305866</v>
      </c>
      <c r="BB90" s="15">
        <v>1824506.1816785827</v>
      </c>
      <c r="BC90" s="15">
        <v>720955.97608795634</v>
      </c>
      <c r="BD90" s="15">
        <v>544398.47995621362</v>
      </c>
      <c r="BE90" s="15">
        <v>785820.55930148589</v>
      </c>
      <c r="BF90" s="15">
        <v>1308944.1802086006</v>
      </c>
      <c r="BG90" s="15">
        <v>271014.92431054881</v>
      </c>
      <c r="BH90" s="15">
        <v>831771.3720212843</v>
      </c>
      <c r="BI90" s="15">
        <v>753152.08116753935</v>
      </c>
      <c r="BJ90" s="15">
        <v>231712.32111282329</v>
      </c>
      <c r="BK90" s="15">
        <v>382017.95422576688</v>
      </c>
      <c r="BL90" s="15">
        <v>1598564.9155706239</v>
      </c>
      <c r="BM90" s="15">
        <v>796367.53731870116</v>
      </c>
      <c r="BN90" s="15">
        <v>1012158.4513495642</v>
      </c>
      <c r="BO90" s="15">
        <v>2170492.8098174934</v>
      </c>
      <c r="BP90" s="15">
        <v>1468210.6218540275</v>
      </c>
      <c r="BQ90" s="15">
        <v>559576.21843472298</v>
      </c>
      <c r="BR90" s="15">
        <v>4539308.3360478291</v>
      </c>
      <c r="BS90" s="15">
        <v>1004650.7101435157</v>
      </c>
      <c r="BT90" s="15">
        <v>895141.79730679013</v>
      </c>
      <c r="BU90" s="15">
        <v>257163.40327992768</v>
      </c>
      <c r="BV90" s="15">
        <v>533393.88362045796</v>
      </c>
      <c r="BW90" s="15">
        <v>3456427.6828698786</v>
      </c>
      <c r="BX90" s="15">
        <v>352886.21762494626</v>
      </c>
      <c r="BY90" s="15">
        <v>607075.45854858216</v>
      </c>
      <c r="BZ90" s="15">
        <v>1617613.5413004465</v>
      </c>
      <c r="CA90" s="15"/>
      <c r="CB90" s="15"/>
      <c r="CC90" s="21"/>
      <c r="CD90" s="3"/>
    </row>
    <row r="91" spans="1:82" x14ac:dyDescent="0.2">
      <c r="B91" s="30"/>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row>
    <row r="92" spans="1:82" s="32" customFormat="1" x14ac:dyDescent="0.2">
      <c r="A92" s="25" t="s">
        <v>154</v>
      </c>
      <c r="B92" s="26" t="s">
        <v>85</v>
      </c>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27"/>
      <c r="CD92" s="35"/>
    </row>
    <row r="93" spans="1:82" x14ac:dyDescent="0.2">
      <c r="B93" s="30" t="s">
        <v>81</v>
      </c>
      <c r="C93" s="5">
        <v>1565417.9599999997</v>
      </c>
      <c r="D93" s="12">
        <v>327957</v>
      </c>
      <c r="E93" s="12">
        <v>31901.88</v>
      </c>
      <c r="F93" s="12">
        <v>3307.1</v>
      </c>
      <c r="G93" s="12">
        <v>2928.3</v>
      </c>
      <c r="H93" s="12">
        <v>10900.6</v>
      </c>
      <c r="I93" s="12">
        <v>16200.84</v>
      </c>
      <c r="J93" s="12">
        <v>11989.2</v>
      </c>
      <c r="K93" s="12">
        <v>1989.75</v>
      </c>
      <c r="L93" s="12">
        <v>0</v>
      </c>
      <c r="M93" s="12">
        <v>2744.15</v>
      </c>
      <c r="N93" s="12">
        <v>6128.85</v>
      </c>
      <c r="O93" s="12">
        <v>16056</v>
      </c>
      <c r="P93" s="12">
        <v>38541.4</v>
      </c>
      <c r="Q93" s="12">
        <v>21571.1</v>
      </c>
      <c r="R93" s="12">
        <v>11996.55</v>
      </c>
      <c r="S93" s="12">
        <v>12685.72</v>
      </c>
      <c r="T93" s="12">
        <v>29048.89</v>
      </c>
      <c r="U93" s="12">
        <v>7515.2</v>
      </c>
      <c r="V93" s="12">
        <v>9290.1</v>
      </c>
      <c r="W93" s="12">
        <v>18349.599999999999</v>
      </c>
      <c r="X93" s="12">
        <v>16614.939999999999</v>
      </c>
      <c r="Y93" s="12">
        <v>7895.6</v>
      </c>
      <c r="Z93" s="12">
        <v>3798.75</v>
      </c>
      <c r="AA93" s="12">
        <v>42459.8</v>
      </c>
      <c r="AB93" s="12">
        <v>2122.8000000000002</v>
      </c>
      <c r="AC93" s="12">
        <v>25045.8</v>
      </c>
      <c r="AD93" s="12">
        <v>4004.8</v>
      </c>
      <c r="AE93" s="12">
        <v>26252.400000000001</v>
      </c>
      <c r="AF93" s="12">
        <v>7764.6</v>
      </c>
      <c r="AG93" s="12">
        <v>25399.35</v>
      </c>
      <c r="AH93" s="12">
        <v>33752</v>
      </c>
      <c r="AI93" s="12">
        <v>6267</v>
      </c>
      <c r="AJ93" s="12">
        <v>11550.1</v>
      </c>
      <c r="AK93" s="12">
        <v>12348.55</v>
      </c>
      <c r="AL93" s="12">
        <v>9725.2999999999993</v>
      </c>
      <c r="AM93" s="12">
        <v>11665.5</v>
      </c>
      <c r="AN93" s="12">
        <v>25858.45</v>
      </c>
      <c r="AO93" s="12">
        <v>27546.75</v>
      </c>
      <c r="AP93" s="12">
        <v>11703</v>
      </c>
      <c r="AQ93" s="12">
        <v>11991.8</v>
      </c>
      <c r="AR93" s="12">
        <v>184.2</v>
      </c>
      <c r="AS93" s="12">
        <v>5677.95</v>
      </c>
      <c r="AT93" s="12">
        <v>6040</v>
      </c>
      <c r="AU93" s="12">
        <v>6854.84</v>
      </c>
      <c r="AV93" s="12">
        <v>5593.6</v>
      </c>
      <c r="AW93" s="12">
        <v>7191.9</v>
      </c>
      <c r="AX93" s="12">
        <v>10881.45</v>
      </c>
      <c r="AY93" s="12">
        <v>26707.5</v>
      </c>
      <c r="AZ93" s="12">
        <v>13653.1</v>
      </c>
      <c r="BA93" s="12">
        <v>102585.45</v>
      </c>
      <c r="BB93" s="12">
        <v>22384.95</v>
      </c>
      <c r="BC93" s="12">
        <v>7420.6</v>
      </c>
      <c r="BD93" s="12">
        <v>19859.8</v>
      </c>
      <c r="BE93" s="12">
        <v>12341.82</v>
      </c>
      <c r="BF93" s="12">
        <v>33783.199999999997</v>
      </c>
      <c r="BG93" s="12">
        <v>4306.3500000000004</v>
      </c>
      <c r="BH93" s="12">
        <v>22370</v>
      </c>
      <c r="BI93" s="12">
        <v>16248.4</v>
      </c>
      <c r="BJ93" s="12">
        <v>3204.8</v>
      </c>
      <c r="BK93" s="12">
        <v>9907.24</v>
      </c>
      <c r="BL93" s="12">
        <v>30418.45</v>
      </c>
      <c r="BM93" s="12">
        <v>7014.71</v>
      </c>
      <c r="BN93" s="12">
        <v>13719</v>
      </c>
      <c r="BO93" s="12">
        <v>29558.5</v>
      </c>
      <c r="BP93" s="12">
        <v>30483.15</v>
      </c>
      <c r="BQ93" s="12">
        <v>12910.25</v>
      </c>
      <c r="BR93" s="12">
        <v>101215.45</v>
      </c>
      <c r="BS93" s="12">
        <v>8779.85</v>
      </c>
      <c r="BT93" s="12">
        <v>9798.4500000000007</v>
      </c>
      <c r="BU93" s="12">
        <v>1268.4000000000001</v>
      </c>
      <c r="BV93" s="12">
        <v>7992.5</v>
      </c>
      <c r="BW93" s="12">
        <v>31763.24</v>
      </c>
      <c r="BX93" s="12">
        <v>5595.35</v>
      </c>
      <c r="BY93" s="12">
        <v>12717.14</v>
      </c>
      <c r="BZ93" s="12">
        <v>20116.849999999999</v>
      </c>
      <c r="CA93" s="12"/>
      <c r="CB93" s="12" t="s">
        <v>108</v>
      </c>
    </row>
    <row r="94" spans="1:82" x14ac:dyDescent="0.2">
      <c r="B94" s="30" t="s">
        <v>82</v>
      </c>
      <c r="C94" s="5">
        <v>11.899999999999999</v>
      </c>
      <c r="D94" s="12">
        <v>0</v>
      </c>
      <c r="E94" s="12">
        <v>0</v>
      </c>
      <c r="F94" s="12">
        <v>0</v>
      </c>
      <c r="G94" s="12">
        <v>0</v>
      </c>
      <c r="H94" s="12">
        <v>0</v>
      </c>
      <c r="I94" s="12">
        <v>0</v>
      </c>
      <c r="J94" s="12">
        <v>0</v>
      </c>
      <c r="K94" s="12">
        <v>0</v>
      </c>
      <c r="L94" s="12">
        <v>0</v>
      </c>
      <c r="M94" s="12">
        <v>0</v>
      </c>
      <c r="N94" s="12">
        <v>0</v>
      </c>
      <c r="O94" s="12">
        <v>0</v>
      </c>
      <c r="P94" s="12">
        <v>0</v>
      </c>
      <c r="Q94" s="12">
        <v>0</v>
      </c>
      <c r="R94" s="12">
        <v>0</v>
      </c>
      <c r="S94" s="12">
        <v>0</v>
      </c>
      <c r="T94" s="12">
        <v>0</v>
      </c>
      <c r="U94" s="12">
        <v>0</v>
      </c>
      <c r="V94" s="12">
        <v>0</v>
      </c>
      <c r="W94" s="12">
        <v>0</v>
      </c>
      <c r="X94" s="12">
        <v>0</v>
      </c>
      <c r="Y94" s="12">
        <v>0</v>
      </c>
      <c r="Z94" s="12">
        <v>0</v>
      </c>
      <c r="AA94" s="12">
        <v>0</v>
      </c>
      <c r="AB94" s="12">
        <v>0</v>
      </c>
      <c r="AC94" s="12">
        <v>0</v>
      </c>
      <c r="AD94" s="12">
        <v>0</v>
      </c>
      <c r="AE94" s="12">
        <v>0</v>
      </c>
      <c r="AF94" s="12">
        <v>0</v>
      </c>
      <c r="AG94" s="12">
        <v>0</v>
      </c>
      <c r="AH94" s="12">
        <v>0</v>
      </c>
      <c r="AI94" s="12">
        <v>0</v>
      </c>
      <c r="AJ94" s="12">
        <v>0</v>
      </c>
      <c r="AK94" s="12">
        <v>0</v>
      </c>
      <c r="AL94" s="12">
        <v>0</v>
      </c>
      <c r="AM94" s="12">
        <v>0</v>
      </c>
      <c r="AN94" s="12">
        <v>0</v>
      </c>
      <c r="AO94" s="12">
        <v>0</v>
      </c>
      <c r="AP94" s="12">
        <v>0</v>
      </c>
      <c r="AQ94" s="12">
        <v>0</v>
      </c>
      <c r="AR94" s="12">
        <v>0</v>
      </c>
      <c r="AS94" s="12">
        <v>0</v>
      </c>
      <c r="AT94" s="12">
        <v>0</v>
      </c>
      <c r="AU94" s="12">
        <v>0</v>
      </c>
      <c r="AV94" s="12">
        <v>0</v>
      </c>
      <c r="AW94" s="12">
        <v>0</v>
      </c>
      <c r="AX94" s="12">
        <v>0</v>
      </c>
      <c r="AY94" s="12">
        <v>0</v>
      </c>
      <c r="AZ94" s="12">
        <v>0</v>
      </c>
      <c r="BA94" s="12">
        <v>0</v>
      </c>
      <c r="BB94" s="12">
        <v>0</v>
      </c>
      <c r="BC94" s="12">
        <v>0.2</v>
      </c>
      <c r="BD94" s="12">
        <v>0</v>
      </c>
      <c r="BE94" s="12">
        <v>0</v>
      </c>
      <c r="BF94" s="12">
        <v>0</v>
      </c>
      <c r="BG94" s="12">
        <v>0</v>
      </c>
      <c r="BH94" s="12">
        <v>0</v>
      </c>
      <c r="BI94" s="12">
        <v>0</v>
      </c>
      <c r="BJ94" s="12">
        <v>0</v>
      </c>
      <c r="BK94" s="12">
        <v>0</v>
      </c>
      <c r="BL94" s="12">
        <v>11.7</v>
      </c>
      <c r="BM94" s="12">
        <v>0</v>
      </c>
      <c r="BN94" s="12">
        <v>0</v>
      </c>
      <c r="BO94" s="12">
        <v>0</v>
      </c>
      <c r="BP94" s="12">
        <v>0</v>
      </c>
      <c r="BQ94" s="12">
        <v>0</v>
      </c>
      <c r="BR94" s="12">
        <v>0</v>
      </c>
      <c r="BS94" s="12">
        <v>0</v>
      </c>
      <c r="BT94" s="12">
        <v>0</v>
      </c>
      <c r="BU94" s="12">
        <v>0</v>
      </c>
      <c r="BV94" s="12">
        <v>0</v>
      </c>
      <c r="BW94" s="12">
        <v>0</v>
      </c>
      <c r="BX94" s="12">
        <v>0</v>
      </c>
      <c r="BY94" s="12">
        <v>0</v>
      </c>
      <c r="BZ94" s="12">
        <v>0</v>
      </c>
      <c r="CA94" s="12"/>
      <c r="CB94" s="12" t="s">
        <v>108</v>
      </c>
    </row>
    <row r="95" spans="1:82" s="32" customFormat="1" x14ac:dyDescent="0.2">
      <c r="A95" s="21"/>
      <c r="B95" s="32" t="s">
        <v>90</v>
      </c>
      <c r="C95" s="15">
        <v>1565406.0599999996</v>
      </c>
      <c r="D95" s="15">
        <v>327957</v>
      </c>
      <c r="E95" s="15">
        <v>31901.88</v>
      </c>
      <c r="F95" s="15">
        <v>3307.1</v>
      </c>
      <c r="G95" s="15">
        <v>2928.3</v>
      </c>
      <c r="H95" s="15">
        <v>10900.6</v>
      </c>
      <c r="I95" s="15">
        <v>16200.84</v>
      </c>
      <c r="J95" s="15">
        <v>11989.2</v>
      </c>
      <c r="K95" s="15">
        <v>1989.75</v>
      </c>
      <c r="L95" s="15">
        <v>0</v>
      </c>
      <c r="M95" s="15">
        <v>2744.15</v>
      </c>
      <c r="N95" s="15">
        <v>6128.85</v>
      </c>
      <c r="O95" s="15">
        <v>16056</v>
      </c>
      <c r="P95" s="15">
        <v>38541.4</v>
      </c>
      <c r="Q95" s="15">
        <v>21571.1</v>
      </c>
      <c r="R95" s="15">
        <v>11996.55</v>
      </c>
      <c r="S95" s="15">
        <v>12685.72</v>
      </c>
      <c r="T95" s="15">
        <v>29048.89</v>
      </c>
      <c r="U95" s="15">
        <v>7515.2</v>
      </c>
      <c r="V95" s="15">
        <v>9290.1</v>
      </c>
      <c r="W95" s="15">
        <v>18349.599999999999</v>
      </c>
      <c r="X95" s="15">
        <v>16614.939999999999</v>
      </c>
      <c r="Y95" s="15">
        <v>7895.6</v>
      </c>
      <c r="Z95" s="15">
        <v>3798.75</v>
      </c>
      <c r="AA95" s="15">
        <v>42459.8</v>
      </c>
      <c r="AB95" s="15">
        <v>2122.8000000000002</v>
      </c>
      <c r="AC95" s="15">
        <v>25045.8</v>
      </c>
      <c r="AD95" s="15">
        <v>4004.8</v>
      </c>
      <c r="AE95" s="15">
        <v>26252.400000000001</v>
      </c>
      <c r="AF95" s="15">
        <v>7764.6</v>
      </c>
      <c r="AG95" s="15">
        <v>25399.35</v>
      </c>
      <c r="AH95" s="15">
        <v>33752</v>
      </c>
      <c r="AI95" s="15">
        <v>6267</v>
      </c>
      <c r="AJ95" s="15">
        <v>11550.1</v>
      </c>
      <c r="AK95" s="15">
        <v>12348.55</v>
      </c>
      <c r="AL95" s="15">
        <v>9725.2999999999993</v>
      </c>
      <c r="AM95" s="15">
        <v>11665.5</v>
      </c>
      <c r="AN95" s="15">
        <v>25858.45</v>
      </c>
      <c r="AO95" s="15">
        <v>27546.75</v>
      </c>
      <c r="AP95" s="15">
        <v>11703</v>
      </c>
      <c r="AQ95" s="15">
        <v>11991.8</v>
      </c>
      <c r="AR95" s="15">
        <v>184.2</v>
      </c>
      <c r="AS95" s="15">
        <v>5677.95</v>
      </c>
      <c r="AT95" s="15">
        <v>6040</v>
      </c>
      <c r="AU95" s="15">
        <v>6854.84</v>
      </c>
      <c r="AV95" s="15">
        <v>5593.6</v>
      </c>
      <c r="AW95" s="15">
        <v>7191.9</v>
      </c>
      <c r="AX95" s="15">
        <v>10881.45</v>
      </c>
      <c r="AY95" s="15">
        <v>26707.5</v>
      </c>
      <c r="AZ95" s="15">
        <v>13653.1</v>
      </c>
      <c r="BA95" s="15">
        <v>102585.45</v>
      </c>
      <c r="BB95" s="15">
        <v>22384.95</v>
      </c>
      <c r="BC95" s="15">
        <v>7420.4000000000005</v>
      </c>
      <c r="BD95" s="15">
        <v>19859.8</v>
      </c>
      <c r="BE95" s="15">
        <v>12341.82</v>
      </c>
      <c r="BF95" s="15">
        <v>33783.199999999997</v>
      </c>
      <c r="BG95" s="15">
        <v>4306.3500000000004</v>
      </c>
      <c r="BH95" s="15">
        <v>22370</v>
      </c>
      <c r="BI95" s="15">
        <v>16248.4</v>
      </c>
      <c r="BJ95" s="15">
        <v>3204.8</v>
      </c>
      <c r="BK95" s="15">
        <v>9907.24</v>
      </c>
      <c r="BL95" s="15">
        <v>30406.75</v>
      </c>
      <c r="BM95" s="15">
        <v>7014.71</v>
      </c>
      <c r="BN95" s="15">
        <v>13719</v>
      </c>
      <c r="BO95" s="15">
        <v>29558.5</v>
      </c>
      <c r="BP95" s="15">
        <v>30483.15</v>
      </c>
      <c r="BQ95" s="15">
        <v>12910.25</v>
      </c>
      <c r="BR95" s="15">
        <v>101215.45</v>
      </c>
      <c r="BS95" s="15">
        <v>8779.85</v>
      </c>
      <c r="BT95" s="15">
        <v>9798.4500000000007</v>
      </c>
      <c r="BU95" s="15">
        <v>1268.4000000000001</v>
      </c>
      <c r="BV95" s="15">
        <v>7992.5</v>
      </c>
      <c r="BW95" s="15">
        <v>31763.24</v>
      </c>
      <c r="BX95" s="15">
        <v>5595.35</v>
      </c>
      <c r="BY95" s="15">
        <v>12717.14</v>
      </c>
      <c r="BZ95" s="15">
        <v>20116.849999999999</v>
      </c>
      <c r="CA95" s="15"/>
      <c r="CB95" s="15"/>
      <c r="CC95" s="21"/>
      <c r="CD95" s="21"/>
    </row>
    <row r="96" spans="1:82" x14ac:dyDescent="0.2">
      <c r="B96" s="30"/>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row>
    <row r="97" spans="1:82" s="32" customFormat="1" x14ac:dyDescent="0.2">
      <c r="A97" s="25" t="s">
        <v>155</v>
      </c>
      <c r="B97" s="26" t="s">
        <v>2</v>
      </c>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27"/>
      <c r="CD97" s="35"/>
    </row>
    <row r="98" spans="1:82" x14ac:dyDescent="0.2">
      <c r="B98" s="30" t="s">
        <v>81</v>
      </c>
      <c r="C98" s="5">
        <v>64401961.040000014</v>
      </c>
      <c r="D98" s="12">
        <v>9757685</v>
      </c>
      <c r="E98" s="12">
        <v>786866</v>
      </c>
      <c r="F98" s="12">
        <v>107067.5</v>
      </c>
      <c r="G98" s="12">
        <v>70239</v>
      </c>
      <c r="H98" s="12">
        <v>603822.6</v>
      </c>
      <c r="I98" s="12">
        <v>1589486.53</v>
      </c>
      <c r="J98" s="12">
        <v>363574.5</v>
      </c>
      <c r="K98" s="12">
        <v>283035.88</v>
      </c>
      <c r="L98" s="12">
        <v>480473.5</v>
      </c>
      <c r="M98" s="12">
        <v>76943.33</v>
      </c>
      <c r="N98" s="12">
        <v>252361.4</v>
      </c>
      <c r="O98" s="12">
        <v>1399283</v>
      </c>
      <c r="P98" s="12">
        <v>1213580.95</v>
      </c>
      <c r="Q98" s="12">
        <v>1519580.1</v>
      </c>
      <c r="R98" s="12">
        <v>426593.5</v>
      </c>
      <c r="S98" s="12">
        <v>2496318.44</v>
      </c>
      <c r="T98" s="12">
        <v>935876.87</v>
      </c>
      <c r="U98" s="12">
        <v>431011.13</v>
      </c>
      <c r="V98" s="12">
        <v>872968.05</v>
      </c>
      <c r="W98" s="12">
        <v>1126628.55</v>
      </c>
      <c r="X98" s="12">
        <v>948373.4</v>
      </c>
      <c r="Y98" s="12">
        <v>754394.95</v>
      </c>
      <c r="Z98" s="12">
        <v>186095.75</v>
      </c>
      <c r="AA98" s="12">
        <v>978296.25</v>
      </c>
      <c r="AB98" s="12">
        <v>176242.95</v>
      </c>
      <c r="AC98" s="12">
        <v>612772.21</v>
      </c>
      <c r="AD98" s="12">
        <v>210477.6</v>
      </c>
      <c r="AE98" s="12">
        <v>682727.25</v>
      </c>
      <c r="AF98" s="12">
        <v>523367.25</v>
      </c>
      <c r="AG98" s="12">
        <v>908985.85</v>
      </c>
      <c r="AH98" s="12">
        <v>1072016.6000000001</v>
      </c>
      <c r="AI98" s="12">
        <v>540529</v>
      </c>
      <c r="AJ98" s="12">
        <v>403969.75</v>
      </c>
      <c r="AK98" s="12">
        <v>273309.55</v>
      </c>
      <c r="AL98" s="12">
        <v>616935.4</v>
      </c>
      <c r="AM98" s="12">
        <v>817600.35</v>
      </c>
      <c r="AN98" s="12">
        <v>117032.05</v>
      </c>
      <c r="AO98" s="12">
        <v>1017207.55</v>
      </c>
      <c r="AP98" s="12">
        <v>586120.1</v>
      </c>
      <c r="AQ98" s="12">
        <v>427020.95</v>
      </c>
      <c r="AR98" s="12">
        <v>525513.80000000005</v>
      </c>
      <c r="AS98" s="12">
        <v>320094.95</v>
      </c>
      <c r="AT98" s="12">
        <v>384148</v>
      </c>
      <c r="AU98" s="12">
        <v>316905.34999999998</v>
      </c>
      <c r="AV98" s="12">
        <v>263721.15000000002</v>
      </c>
      <c r="AW98" s="12">
        <v>381704.25</v>
      </c>
      <c r="AX98" s="12">
        <v>1005066.6</v>
      </c>
      <c r="AY98" s="12">
        <v>735739.25</v>
      </c>
      <c r="AZ98" s="12">
        <v>676402.95</v>
      </c>
      <c r="BA98" s="12">
        <v>3299613.25</v>
      </c>
      <c r="BB98" s="12">
        <v>1534940.85</v>
      </c>
      <c r="BC98" s="12">
        <v>478772.8</v>
      </c>
      <c r="BD98" s="12">
        <v>458207.4</v>
      </c>
      <c r="BE98" s="12">
        <v>505987.45</v>
      </c>
      <c r="BF98" s="12">
        <v>786684.55</v>
      </c>
      <c r="BG98" s="12">
        <v>256596</v>
      </c>
      <c r="BH98" s="12">
        <v>760993.06</v>
      </c>
      <c r="BI98" s="12">
        <v>759097.05</v>
      </c>
      <c r="BJ98" s="12">
        <v>295190.21000000002</v>
      </c>
      <c r="BK98" s="12">
        <v>158356.5</v>
      </c>
      <c r="BL98" s="12">
        <v>1208003.6499999999</v>
      </c>
      <c r="BM98" s="12">
        <v>406374.63</v>
      </c>
      <c r="BN98" s="12">
        <v>944996.3</v>
      </c>
      <c r="BO98" s="12">
        <v>1797239.25</v>
      </c>
      <c r="BP98" s="12">
        <v>889151.85</v>
      </c>
      <c r="BQ98" s="12">
        <v>343061.2</v>
      </c>
      <c r="BR98" s="12">
        <v>2543488</v>
      </c>
      <c r="BS98" s="12">
        <v>843476.95</v>
      </c>
      <c r="BT98" s="12">
        <v>361093.25</v>
      </c>
      <c r="BU98" s="12">
        <v>140355.29999999999</v>
      </c>
      <c r="BV98" s="12">
        <v>313785.84999999998</v>
      </c>
      <c r="BW98" s="12">
        <v>2170204.9500000002</v>
      </c>
      <c r="BX98" s="12">
        <v>178326</v>
      </c>
      <c r="BY98" s="12">
        <v>300883.3</v>
      </c>
      <c r="BZ98" s="12">
        <v>1410914.55</v>
      </c>
      <c r="CA98" s="12"/>
      <c r="CB98" s="12" t="s">
        <v>108</v>
      </c>
    </row>
    <row r="99" spans="1:82" x14ac:dyDescent="0.2">
      <c r="B99" s="30" t="s">
        <v>82</v>
      </c>
      <c r="C99" s="5">
        <v>0</v>
      </c>
      <c r="D99" s="12">
        <v>0</v>
      </c>
      <c r="E99" s="12">
        <v>0</v>
      </c>
      <c r="F99" s="12">
        <v>0</v>
      </c>
      <c r="G99" s="12">
        <v>0</v>
      </c>
      <c r="H99" s="12">
        <v>0</v>
      </c>
      <c r="I99" s="12">
        <v>0</v>
      </c>
      <c r="J99" s="12">
        <v>0</v>
      </c>
      <c r="K99" s="12">
        <v>0</v>
      </c>
      <c r="L99" s="12">
        <v>0</v>
      </c>
      <c r="M99" s="12">
        <v>0</v>
      </c>
      <c r="N99" s="12">
        <v>0</v>
      </c>
      <c r="O99" s="12">
        <v>0</v>
      </c>
      <c r="P99" s="12">
        <v>0</v>
      </c>
      <c r="Q99" s="12">
        <v>0</v>
      </c>
      <c r="R99" s="12">
        <v>0</v>
      </c>
      <c r="S99" s="12">
        <v>0</v>
      </c>
      <c r="T99" s="12">
        <v>0</v>
      </c>
      <c r="U99" s="12">
        <v>0</v>
      </c>
      <c r="V99" s="12">
        <v>0</v>
      </c>
      <c r="W99" s="12">
        <v>0</v>
      </c>
      <c r="X99" s="12">
        <v>0</v>
      </c>
      <c r="Y99" s="12">
        <v>0</v>
      </c>
      <c r="Z99" s="12">
        <v>0</v>
      </c>
      <c r="AA99" s="12">
        <v>0</v>
      </c>
      <c r="AB99" s="12">
        <v>0</v>
      </c>
      <c r="AC99" s="12">
        <v>0</v>
      </c>
      <c r="AD99" s="12">
        <v>0</v>
      </c>
      <c r="AE99" s="12">
        <v>0</v>
      </c>
      <c r="AF99" s="12">
        <v>0</v>
      </c>
      <c r="AG99" s="12">
        <v>0</v>
      </c>
      <c r="AH99" s="12">
        <v>0</v>
      </c>
      <c r="AI99" s="12">
        <v>0</v>
      </c>
      <c r="AJ99" s="12">
        <v>0</v>
      </c>
      <c r="AK99" s="12">
        <v>0</v>
      </c>
      <c r="AL99" s="12">
        <v>0</v>
      </c>
      <c r="AM99" s="12">
        <v>0</v>
      </c>
      <c r="AN99" s="12">
        <v>0</v>
      </c>
      <c r="AO99" s="12">
        <v>0</v>
      </c>
      <c r="AP99" s="12">
        <v>0</v>
      </c>
      <c r="AQ99" s="12">
        <v>0</v>
      </c>
      <c r="AR99" s="12">
        <v>0</v>
      </c>
      <c r="AS99" s="12">
        <v>0</v>
      </c>
      <c r="AT99" s="12">
        <v>0</v>
      </c>
      <c r="AU99" s="12">
        <v>0</v>
      </c>
      <c r="AV99" s="12">
        <v>0</v>
      </c>
      <c r="AW99" s="12">
        <v>0</v>
      </c>
      <c r="AX99" s="12">
        <v>0</v>
      </c>
      <c r="AY99" s="12">
        <v>0</v>
      </c>
      <c r="AZ99" s="12">
        <v>0</v>
      </c>
      <c r="BA99" s="12">
        <v>0</v>
      </c>
      <c r="BB99" s="12">
        <v>0</v>
      </c>
      <c r="BC99" s="12">
        <v>0</v>
      </c>
      <c r="BD99" s="12">
        <v>0</v>
      </c>
      <c r="BE99" s="12">
        <v>0</v>
      </c>
      <c r="BF99" s="12">
        <v>0</v>
      </c>
      <c r="BG99" s="12">
        <v>0</v>
      </c>
      <c r="BH99" s="12">
        <v>0</v>
      </c>
      <c r="BI99" s="12">
        <v>0</v>
      </c>
      <c r="BJ99" s="12">
        <v>0</v>
      </c>
      <c r="BK99" s="12">
        <v>0</v>
      </c>
      <c r="BL99" s="12">
        <v>0</v>
      </c>
      <c r="BM99" s="12">
        <v>0</v>
      </c>
      <c r="BN99" s="12">
        <v>0</v>
      </c>
      <c r="BO99" s="12">
        <v>0</v>
      </c>
      <c r="BP99" s="12">
        <v>0</v>
      </c>
      <c r="BQ99" s="12">
        <v>0</v>
      </c>
      <c r="BR99" s="12">
        <v>0</v>
      </c>
      <c r="BS99" s="12">
        <v>0</v>
      </c>
      <c r="BT99" s="12">
        <v>0</v>
      </c>
      <c r="BU99" s="12">
        <v>0</v>
      </c>
      <c r="BV99" s="12">
        <v>0</v>
      </c>
      <c r="BW99" s="12">
        <v>0</v>
      </c>
      <c r="BX99" s="12">
        <v>0</v>
      </c>
      <c r="BY99" s="12">
        <v>0</v>
      </c>
      <c r="BZ99" s="12">
        <v>0</v>
      </c>
      <c r="CA99" s="12"/>
      <c r="CB99" s="12" t="s">
        <v>108</v>
      </c>
    </row>
    <row r="100" spans="1:82" s="32" customFormat="1" x14ac:dyDescent="0.2">
      <c r="A100" s="21"/>
      <c r="B100" s="32" t="s">
        <v>90</v>
      </c>
      <c r="C100" s="15">
        <v>64401961.040000014</v>
      </c>
      <c r="D100" s="15">
        <v>9757685</v>
      </c>
      <c r="E100" s="15">
        <v>786866</v>
      </c>
      <c r="F100" s="15">
        <v>107067.5</v>
      </c>
      <c r="G100" s="15">
        <v>70239</v>
      </c>
      <c r="H100" s="15">
        <v>603822.6</v>
      </c>
      <c r="I100" s="15">
        <v>1589486.53</v>
      </c>
      <c r="J100" s="15">
        <v>363574.5</v>
      </c>
      <c r="K100" s="15">
        <v>283035.88</v>
      </c>
      <c r="L100" s="15">
        <v>480473.5</v>
      </c>
      <c r="M100" s="15">
        <v>76943.33</v>
      </c>
      <c r="N100" s="15">
        <v>252361.4</v>
      </c>
      <c r="O100" s="15">
        <v>1399283</v>
      </c>
      <c r="P100" s="15">
        <v>1213580.95</v>
      </c>
      <c r="Q100" s="15">
        <v>1519580.1</v>
      </c>
      <c r="R100" s="15">
        <v>426593.5</v>
      </c>
      <c r="S100" s="15">
        <v>2496318.44</v>
      </c>
      <c r="T100" s="15">
        <v>935876.87</v>
      </c>
      <c r="U100" s="15">
        <v>431011.13</v>
      </c>
      <c r="V100" s="15">
        <v>872968.05</v>
      </c>
      <c r="W100" s="15">
        <v>1126628.55</v>
      </c>
      <c r="X100" s="15">
        <v>948373.4</v>
      </c>
      <c r="Y100" s="15">
        <v>754394.95</v>
      </c>
      <c r="Z100" s="15">
        <v>186095.75</v>
      </c>
      <c r="AA100" s="15">
        <v>978296.25</v>
      </c>
      <c r="AB100" s="15">
        <v>176242.95</v>
      </c>
      <c r="AC100" s="15">
        <v>612772.21</v>
      </c>
      <c r="AD100" s="15">
        <v>210477.6</v>
      </c>
      <c r="AE100" s="15">
        <v>682727.25</v>
      </c>
      <c r="AF100" s="15">
        <v>523367.25</v>
      </c>
      <c r="AG100" s="15">
        <v>908985.85</v>
      </c>
      <c r="AH100" s="15">
        <v>1072016.6000000001</v>
      </c>
      <c r="AI100" s="15">
        <v>540529</v>
      </c>
      <c r="AJ100" s="15">
        <v>403969.75</v>
      </c>
      <c r="AK100" s="15">
        <v>273309.55</v>
      </c>
      <c r="AL100" s="15">
        <v>616935.4</v>
      </c>
      <c r="AM100" s="15">
        <v>817600.35</v>
      </c>
      <c r="AN100" s="15">
        <v>117032.05</v>
      </c>
      <c r="AO100" s="15">
        <v>1017207.55</v>
      </c>
      <c r="AP100" s="15">
        <v>586120.1</v>
      </c>
      <c r="AQ100" s="15">
        <v>427020.95</v>
      </c>
      <c r="AR100" s="15">
        <v>525513.80000000005</v>
      </c>
      <c r="AS100" s="15">
        <v>320094.95</v>
      </c>
      <c r="AT100" s="15">
        <v>384148</v>
      </c>
      <c r="AU100" s="15">
        <v>316905.34999999998</v>
      </c>
      <c r="AV100" s="15">
        <v>263721.15000000002</v>
      </c>
      <c r="AW100" s="15">
        <v>381704.25</v>
      </c>
      <c r="AX100" s="15">
        <v>1005066.6</v>
      </c>
      <c r="AY100" s="15">
        <v>735739.25</v>
      </c>
      <c r="AZ100" s="15">
        <v>676402.95</v>
      </c>
      <c r="BA100" s="15">
        <v>3299613.25</v>
      </c>
      <c r="BB100" s="15">
        <v>1534940.85</v>
      </c>
      <c r="BC100" s="15">
        <v>478772.8</v>
      </c>
      <c r="BD100" s="15">
        <v>458207.4</v>
      </c>
      <c r="BE100" s="15">
        <v>505987.45</v>
      </c>
      <c r="BF100" s="15">
        <v>786684.55</v>
      </c>
      <c r="BG100" s="15">
        <v>256596</v>
      </c>
      <c r="BH100" s="15">
        <v>760993.06</v>
      </c>
      <c r="BI100" s="15">
        <v>759097.05</v>
      </c>
      <c r="BJ100" s="15">
        <v>295190.21000000002</v>
      </c>
      <c r="BK100" s="15">
        <v>158356.5</v>
      </c>
      <c r="BL100" s="15">
        <v>1208003.6499999999</v>
      </c>
      <c r="BM100" s="15">
        <v>406374.63</v>
      </c>
      <c r="BN100" s="15">
        <v>944996.3</v>
      </c>
      <c r="BO100" s="15">
        <v>1797239.25</v>
      </c>
      <c r="BP100" s="15">
        <v>889151.85</v>
      </c>
      <c r="BQ100" s="15">
        <v>343061.2</v>
      </c>
      <c r="BR100" s="15">
        <v>2543488</v>
      </c>
      <c r="BS100" s="15">
        <v>843476.95</v>
      </c>
      <c r="BT100" s="15">
        <v>361093.25</v>
      </c>
      <c r="BU100" s="15">
        <v>140355.29999999999</v>
      </c>
      <c r="BV100" s="15">
        <v>313785.84999999998</v>
      </c>
      <c r="BW100" s="15">
        <v>2170204.9500000002</v>
      </c>
      <c r="BX100" s="15">
        <v>178326</v>
      </c>
      <c r="BY100" s="15">
        <v>300883.3</v>
      </c>
      <c r="BZ100" s="15">
        <v>1410914.55</v>
      </c>
      <c r="CA100" s="15"/>
      <c r="CB100" s="15"/>
      <c r="CC100" s="21"/>
      <c r="CD100" s="21"/>
    </row>
    <row r="101" spans="1:82" x14ac:dyDescent="0.2">
      <c r="B101" s="30"/>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row>
    <row r="102" spans="1:82" s="32" customFormat="1" x14ac:dyDescent="0.2">
      <c r="A102" s="25" t="s">
        <v>156</v>
      </c>
      <c r="B102" s="26" t="s">
        <v>3</v>
      </c>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27"/>
      <c r="CD102" s="35"/>
    </row>
    <row r="103" spans="1:82" x14ac:dyDescent="0.2">
      <c r="B103" s="30" t="s">
        <v>81</v>
      </c>
      <c r="C103" s="5">
        <v>99175891.799999997</v>
      </c>
      <c r="D103" s="9">
        <v>13596151</v>
      </c>
      <c r="E103" s="9">
        <v>1881726</v>
      </c>
      <c r="F103" s="9">
        <v>53156.800000000003</v>
      </c>
      <c r="G103" s="9">
        <v>64589.4</v>
      </c>
      <c r="H103" s="9">
        <v>1799437.35</v>
      </c>
      <c r="I103" s="9">
        <v>2188628.9500000002</v>
      </c>
      <c r="J103" s="9">
        <v>490089.7</v>
      </c>
      <c r="K103" s="9">
        <v>525105.69999999995</v>
      </c>
      <c r="L103" s="9">
        <v>228338.1</v>
      </c>
      <c r="M103" s="9">
        <v>154164.5</v>
      </c>
      <c r="N103" s="9">
        <v>331341.09999999998</v>
      </c>
      <c r="O103" s="9">
        <v>2521587.65</v>
      </c>
      <c r="P103" s="9">
        <v>2743566.6</v>
      </c>
      <c r="Q103" s="9">
        <v>1786321.8</v>
      </c>
      <c r="R103" s="9">
        <v>476803.05</v>
      </c>
      <c r="S103" s="9">
        <v>2042780.4</v>
      </c>
      <c r="T103" s="9">
        <v>2670708.4</v>
      </c>
      <c r="U103" s="9">
        <v>938665.15</v>
      </c>
      <c r="V103" s="9">
        <v>630576.1</v>
      </c>
      <c r="W103" s="9">
        <v>1376880.65</v>
      </c>
      <c r="X103" s="9">
        <v>1939228.4</v>
      </c>
      <c r="Y103" s="9">
        <v>991707.45</v>
      </c>
      <c r="Z103" s="9">
        <v>424399.6</v>
      </c>
      <c r="AA103" s="9">
        <v>3346543.55</v>
      </c>
      <c r="AB103" s="9">
        <v>446742.45</v>
      </c>
      <c r="AC103" s="9">
        <v>1969347.2</v>
      </c>
      <c r="AD103" s="9">
        <v>323070.84999999998</v>
      </c>
      <c r="AE103" s="9">
        <v>1154107</v>
      </c>
      <c r="AF103" s="9">
        <v>863651.55</v>
      </c>
      <c r="AG103" s="9">
        <v>947077</v>
      </c>
      <c r="AH103" s="9">
        <v>2381285.35</v>
      </c>
      <c r="AI103" s="9">
        <v>1270727.1499999999</v>
      </c>
      <c r="AJ103" s="9">
        <v>546994</v>
      </c>
      <c r="AK103" s="9">
        <v>-11345.45</v>
      </c>
      <c r="AL103" s="9">
        <v>655392.69999999995</v>
      </c>
      <c r="AM103" s="9">
        <v>1124026.45</v>
      </c>
      <c r="AN103" s="9">
        <v>96446.25</v>
      </c>
      <c r="AO103" s="9">
        <v>855552.65</v>
      </c>
      <c r="AP103" s="9">
        <v>1018201</v>
      </c>
      <c r="AQ103" s="9">
        <v>698398.5</v>
      </c>
      <c r="AR103" s="9">
        <v>840834.5</v>
      </c>
      <c r="AS103" s="9">
        <v>591625.4</v>
      </c>
      <c r="AT103" s="9">
        <v>283981.84999999998</v>
      </c>
      <c r="AU103" s="9">
        <v>565101.69999999995</v>
      </c>
      <c r="AV103" s="9">
        <v>510141.7</v>
      </c>
      <c r="AW103" s="9">
        <v>460602.35</v>
      </c>
      <c r="AX103" s="9">
        <v>1957048.6</v>
      </c>
      <c r="AY103" s="9">
        <v>925459.3</v>
      </c>
      <c r="AZ103" s="9">
        <v>1016971</v>
      </c>
      <c r="BA103" s="9">
        <v>6687754.8499999996</v>
      </c>
      <c r="BB103" s="9">
        <v>1877787.25</v>
      </c>
      <c r="BC103" s="9">
        <v>760420.8</v>
      </c>
      <c r="BD103" s="9">
        <v>380017.05</v>
      </c>
      <c r="BE103" s="9">
        <v>765289</v>
      </c>
      <c r="BF103" s="9">
        <v>994742.9</v>
      </c>
      <c r="BG103" s="9">
        <v>128838.45</v>
      </c>
      <c r="BH103" s="9">
        <v>1498991.4</v>
      </c>
      <c r="BI103" s="9">
        <v>664548.5</v>
      </c>
      <c r="BJ103" s="9">
        <v>251848.6</v>
      </c>
      <c r="BK103" s="9">
        <v>185190.1</v>
      </c>
      <c r="BL103" s="9">
        <v>1945619.75</v>
      </c>
      <c r="BM103" s="9">
        <v>696468.9</v>
      </c>
      <c r="BN103" s="9">
        <v>766618.75</v>
      </c>
      <c r="BO103" s="9">
        <v>2947426.6</v>
      </c>
      <c r="BP103" s="9">
        <v>665969.80000000005</v>
      </c>
      <c r="BQ103" s="9">
        <v>405335.5</v>
      </c>
      <c r="BR103" s="9">
        <v>4023530.1</v>
      </c>
      <c r="BS103" s="9">
        <v>865661.7</v>
      </c>
      <c r="BT103" s="9">
        <v>928497.25</v>
      </c>
      <c r="BU103" s="9">
        <v>233324.7</v>
      </c>
      <c r="BV103" s="9">
        <v>476330.85</v>
      </c>
      <c r="BW103" s="9">
        <v>3331091.2</v>
      </c>
      <c r="BX103" s="9">
        <v>480755.05</v>
      </c>
      <c r="BY103" s="9">
        <v>447847.6</v>
      </c>
      <c r="BZ103" s="9">
        <v>2072046.7</v>
      </c>
      <c r="CA103" s="9"/>
      <c r="CB103" s="9" t="s">
        <v>107</v>
      </c>
    </row>
    <row r="104" spans="1:82" x14ac:dyDescent="0.2">
      <c r="B104" s="30" t="s">
        <v>86</v>
      </c>
      <c r="C104" s="5">
        <v>13515.499999999995</v>
      </c>
      <c r="D104" s="9">
        <v>46.7</v>
      </c>
      <c r="E104" s="9">
        <v>0.45</v>
      </c>
      <c r="F104" s="9">
        <v>0</v>
      </c>
      <c r="G104" s="9">
        <v>16.149999999999999</v>
      </c>
      <c r="H104" s="9">
        <v>0</v>
      </c>
      <c r="I104" s="9">
        <v>1.45</v>
      </c>
      <c r="J104" s="9">
        <v>10.25</v>
      </c>
      <c r="K104" s="9">
        <v>0</v>
      </c>
      <c r="L104" s="9">
        <v>1.5</v>
      </c>
      <c r="M104" s="9">
        <v>0</v>
      </c>
      <c r="N104" s="9">
        <v>0</v>
      </c>
      <c r="O104" s="9">
        <v>3.25</v>
      </c>
      <c r="P104" s="9">
        <v>5.25</v>
      </c>
      <c r="Q104" s="9">
        <v>36.15</v>
      </c>
      <c r="R104" s="9">
        <v>357.55</v>
      </c>
      <c r="S104" s="9">
        <v>24.15</v>
      </c>
      <c r="T104" s="9">
        <v>25.2</v>
      </c>
      <c r="U104" s="9">
        <v>3.05</v>
      </c>
      <c r="V104" s="9">
        <v>13.15</v>
      </c>
      <c r="W104" s="9">
        <v>1</v>
      </c>
      <c r="X104" s="9">
        <v>35.4</v>
      </c>
      <c r="Y104" s="9">
        <v>0</v>
      </c>
      <c r="Z104" s="9">
        <v>8.65</v>
      </c>
      <c r="AA104" s="9">
        <v>-38.65</v>
      </c>
      <c r="AB104" s="9">
        <v>9.15</v>
      </c>
      <c r="AC104" s="9">
        <v>3.85</v>
      </c>
      <c r="AD104" s="9">
        <v>6.95</v>
      </c>
      <c r="AE104" s="9">
        <v>14.3</v>
      </c>
      <c r="AF104" s="9">
        <v>0.35</v>
      </c>
      <c r="AG104" s="9">
        <v>14.95</v>
      </c>
      <c r="AH104" s="9">
        <v>18.899999999999999</v>
      </c>
      <c r="AI104" s="9">
        <v>3.5</v>
      </c>
      <c r="AJ104" s="9">
        <v>0</v>
      </c>
      <c r="AK104" s="9">
        <v>39.200000000000003</v>
      </c>
      <c r="AL104" s="9">
        <v>33.75</v>
      </c>
      <c r="AM104" s="9">
        <v>20.7</v>
      </c>
      <c r="AN104" s="9">
        <v>2.35</v>
      </c>
      <c r="AO104" s="9">
        <v>39.049999999999997</v>
      </c>
      <c r="AP104" s="9">
        <v>37.950000000000003</v>
      </c>
      <c r="AQ104" s="9">
        <v>14.45</v>
      </c>
      <c r="AR104" s="9">
        <v>4.3499999999999996</v>
      </c>
      <c r="AS104" s="9">
        <v>4.5</v>
      </c>
      <c r="AT104" s="9">
        <v>0</v>
      </c>
      <c r="AU104" s="9">
        <v>2.85</v>
      </c>
      <c r="AV104" s="9">
        <v>0</v>
      </c>
      <c r="AW104" s="9">
        <v>0</v>
      </c>
      <c r="AX104" s="9">
        <v>13.6</v>
      </c>
      <c r="AY104" s="9">
        <v>0.3</v>
      </c>
      <c r="AZ104" s="9">
        <v>22.85</v>
      </c>
      <c r="BA104" s="9">
        <v>4912.7999999999993</v>
      </c>
      <c r="BB104" s="9">
        <v>384.70000000000005</v>
      </c>
      <c r="BC104" s="9">
        <v>27.4</v>
      </c>
      <c r="BD104" s="9">
        <v>19.600000000000001</v>
      </c>
      <c r="BE104" s="9">
        <v>7091.6</v>
      </c>
      <c r="BF104" s="9">
        <v>28.35</v>
      </c>
      <c r="BG104" s="9">
        <v>13.3</v>
      </c>
      <c r="BH104" s="9">
        <v>15.65</v>
      </c>
      <c r="BI104" s="9">
        <v>8.9499999999999993</v>
      </c>
      <c r="BJ104" s="9">
        <v>19.399999999999999</v>
      </c>
      <c r="BK104" s="9">
        <v>0</v>
      </c>
      <c r="BL104" s="9">
        <v>19.899999999999999</v>
      </c>
      <c r="BM104" s="9">
        <v>0</v>
      </c>
      <c r="BN104" s="9">
        <v>4</v>
      </c>
      <c r="BO104" s="9">
        <v>11.05</v>
      </c>
      <c r="BP104" s="9">
        <v>1.45</v>
      </c>
      <c r="BQ104" s="9">
        <v>0</v>
      </c>
      <c r="BR104" s="9">
        <v>16.549999999999997</v>
      </c>
      <c r="BS104" s="9">
        <v>0.05</v>
      </c>
      <c r="BT104" s="9">
        <v>0</v>
      </c>
      <c r="BU104" s="9">
        <v>0</v>
      </c>
      <c r="BV104" s="9">
        <v>9.9</v>
      </c>
      <c r="BW104" s="9">
        <v>63.4</v>
      </c>
      <c r="BX104" s="9">
        <v>0</v>
      </c>
      <c r="BY104" s="9">
        <v>3.4</v>
      </c>
      <c r="BZ104" s="9">
        <v>5.55</v>
      </c>
      <c r="CA104" s="9"/>
      <c r="CB104" s="9" t="s">
        <v>107</v>
      </c>
    </row>
    <row r="105" spans="1:82" s="32" customFormat="1" x14ac:dyDescent="0.2">
      <c r="A105" s="21"/>
      <c r="B105" s="32" t="s">
        <v>90</v>
      </c>
      <c r="C105" s="15">
        <v>99162376.300000027</v>
      </c>
      <c r="D105" s="15">
        <v>13596104.300000001</v>
      </c>
      <c r="E105" s="15">
        <v>1881725.55</v>
      </c>
      <c r="F105" s="15">
        <v>53156.800000000003</v>
      </c>
      <c r="G105" s="15">
        <v>64573.25</v>
      </c>
      <c r="H105" s="15">
        <v>1799437.35</v>
      </c>
      <c r="I105" s="15">
        <v>2188627.5</v>
      </c>
      <c r="J105" s="15">
        <v>490079.45</v>
      </c>
      <c r="K105" s="15">
        <v>525105.69999999995</v>
      </c>
      <c r="L105" s="15">
        <v>228336.6</v>
      </c>
      <c r="M105" s="15">
        <v>154164.5</v>
      </c>
      <c r="N105" s="15">
        <v>331341.09999999998</v>
      </c>
      <c r="O105" s="15">
        <v>2521584.4</v>
      </c>
      <c r="P105" s="15">
        <v>2743561.35</v>
      </c>
      <c r="Q105" s="15">
        <v>1786285.6500000001</v>
      </c>
      <c r="R105" s="15">
        <v>476445.5</v>
      </c>
      <c r="S105" s="15">
        <v>2042756.25</v>
      </c>
      <c r="T105" s="15">
        <v>2670683.1999999997</v>
      </c>
      <c r="U105" s="15">
        <v>938662.1</v>
      </c>
      <c r="V105" s="15">
        <v>630562.94999999995</v>
      </c>
      <c r="W105" s="15">
        <v>1376879.65</v>
      </c>
      <c r="X105" s="15">
        <v>1939193</v>
      </c>
      <c r="Y105" s="15">
        <v>991707.45</v>
      </c>
      <c r="Z105" s="15">
        <v>424390.94999999995</v>
      </c>
      <c r="AA105" s="15">
        <v>3346582.1999999997</v>
      </c>
      <c r="AB105" s="15">
        <v>446733.3</v>
      </c>
      <c r="AC105" s="15">
        <v>1969343.3499999999</v>
      </c>
      <c r="AD105" s="15">
        <v>323063.89999999997</v>
      </c>
      <c r="AE105" s="15">
        <v>1154092.7</v>
      </c>
      <c r="AF105" s="15">
        <v>863651.20000000007</v>
      </c>
      <c r="AG105" s="15">
        <v>947062.05</v>
      </c>
      <c r="AH105" s="15">
        <v>2381266.4500000002</v>
      </c>
      <c r="AI105" s="15">
        <v>1270723.6499999999</v>
      </c>
      <c r="AJ105" s="15">
        <v>546994</v>
      </c>
      <c r="AK105" s="15">
        <v>-11384.650000000001</v>
      </c>
      <c r="AL105" s="15">
        <v>655358.94999999995</v>
      </c>
      <c r="AM105" s="15">
        <v>1124005.75</v>
      </c>
      <c r="AN105" s="15">
        <v>96443.9</v>
      </c>
      <c r="AO105" s="15">
        <v>855513.59999999998</v>
      </c>
      <c r="AP105" s="15">
        <v>1018163.05</v>
      </c>
      <c r="AQ105" s="15">
        <v>698384.05</v>
      </c>
      <c r="AR105" s="15">
        <v>840830.15</v>
      </c>
      <c r="AS105" s="15">
        <v>591620.9</v>
      </c>
      <c r="AT105" s="15">
        <v>283981.84999999998</v>
      </c>
      <c r="AU105" s="15">
        <v>565098.85</v>
      </c>
      <c r="AV105" s="15">
        <v>510141.7</v>
      </c>
      <c r="AW105" s="15">
        <v>460602.35</v>
      </c>
      <c r="AX105" s="15">
        <v>1957035</v>
      </c>
      <c r="AY105" s="15">
        <v>925459</v>
      </c>
      <c r="AZ105" s="15">
        <v>1016948.15</v>
      </c>
      <c r="BA105" s="15">
        <v>6682842.0499999998</v>
      </c>
      <c r="BB105" s="15">
        <v>1877402.55</v>
      </c>
      <c r="BC105" s="15">
        <v>760393.4</v>
      </c>
      <c r="BD105" s="15">
        <v>379997.45</v>
      </c>
      <c r="BE105" s="15">
        <v>758197.4</v>
      </c>
      <c r="BF105" s="15">
        <v>994714.55</v>
      </c>
      <c r="BG105" s="15">
        <v>128825.15</v>
      </c>
      <c r="BH105" s="15">
        <v>1498975.75</v>
      </c>
      <c r="BI105" s="15">
        <v>664539.55000000005</v>
      </c>
      <c r="BJ105" s="15">
        <v>251829.2</v>
      </c>
      <c r="BK105" s="15">
        <v>185190.1</v>
      </c>
      <c r="BL105" s="15">
        <v>1945599.85</v>
      </c>
      <c r="BM105" s="15">
        <v>696468.9</v>
      </c>
      <c r="BN105" s="15">
        <v>766614.75</v>
      </c>
      <c r="BO105" s="15">
        <v>2947415.5500000003</v>
      </c>
      <c r="BP105" s="15">
        <v>665968.35000000009</v>
      </c>
      <c r="BQ105" s="15">
        <v>405335.5</v>
      </c>
      <c r="BR105" s="15">
        <v>4023513.5500000003</v>
      </c>
      <c r="BS105" s="15">
        <v>865661.64999999991</v>
      </c>
      <c r="BT105" s="15">
        <v>928497.25</v>
      </c>
      <c r="BU105" s="15">
        <v>233324.7</v>
      </c>
      <c r="BV105" s="15">
        <v>476320.94999999995</v>
      </c>
      <c r="BW105" s="15">
        <v>3331027.8000000003</v>
      </c>
      <c r="BX105" s="15">
        <v>480755.05</v>
      </c>
      <c r="BY105" s="15">
        <v>447844.19999999995</v>
      </c>
      <c r="BZ105" s="15">
        <v>2072041.15</v>
      </c>
      <c r="CA105" s="15"/>
      <c r="CB105" s="15"/>
      <c r="CC105" s="21"/>
      <c r="CD105" s="21"/>
    </row>
    <row r="106" spans="1:82" x14ac:dyDescent="0.2">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row>
    <row r="107" spans="1:82" x14ac:dyDescent="0.2">
      <c r="B107" s="30"/>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row>
    <row r="108" spans="1:82" s="54" customFormat="1" ht="15.75" x14ac:dyDescent="0.25">
      <c r="A108" s="22" t="s">
        <v>99</v>
      </c>
      <c r="B108" s="22" t="s">
        <v>93</v>
      </c>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22"/>
      <c r="CD108" s="22"/>
    </row>
    <row r="109" spans="1:82" x14ac:dyDescent="0.2">
      <c r="B109" s="30"/>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row>
    <row r="110" spans="1:82" x14ac:dyDescent="0.2">
      <c r="A110" s="35" t="s">
        <v>157</v>
      </c>
      <c r="B110" s="27" t="s">
        <v>267</v>
      </c>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35"/>
      <c r="CD110" s="35"/>
    </row>
    <row r="111" spans="1:82" x14ac:dyDescent="0.2">
      <c r="B111" s="30" t="s">
        <v>4</v>
      </c>
      <c r="C111" s="46">
        <v>1333491487.5416548</v>
      </c>
      <c r="D111" s="46">
        <v>199173361.02881616</v>
      </c>
      <c r="E111" s="46">
        <v>21517889.418415431</v>
      </c>
      <c r="F111" s="46">
        <v>3293910.3596002422</v>
      </c>
      <c r="G111" s="46">
        <v>2721838.0358735914</v>
      </c>
      <c r="H111" s="46">
        <v>20358251.62938083</v>
      </c>
      <c r="I111" s="46">
        <v>25747442.581227154</v>
      </c>
      <c r="J111" s="46">
        <v>8696764.8630281352</v>
      </c>
      <c r="K111" s="46">
        <v>2951301.7479932955</v>
      </c>
      <c r="L111" s="46">
        <v>5650694.8450162029</v>
      </c>
      <c r="M111" s="46">
        <v>2881910.3464770452</v>
      </c>
      <c r="N111" s="46">
        <v>6362915.1721743299</v>
      </c>
      <c r="O111" s="46">
        <v>21958704.959439412</v>
      </c>
      <c r="P111" s="46">
        <v>16740687.541154969</v>
      </c>
      <c r="Q111" s="46">
        <v>19948984.719819907</v>
      </c>
      <c r="R111" s="46">
        <v>6834996.9624708472</v>
      </c>
      <c r="S111" s="46">
        <v>10508612.028493192</v>
      </c>
      <c r="T111" s="46">
        <v>20707521.894161426</v>
      </c>
      <c r="U111" s="46">
        <v>12158326.418635724</v>
      </c>
      <c r="V111" s="46">
        <v>17867685.987735752</v>
      </c>
      <c r="W111" s="46">
        <v>17009210.442082621</v>
      </c>
      <c r="X111" s="46">
        <v>25800821.738483295</v>
      </c>
      <c r="Y111" s="46">
        <v>12338065.273596955</v>
      </c>
      <c r="Z111" s="46">
        <v>5240944.8567408575</v>
      </c>
      <c r="AA111" s="46">
        <v>28151615.81094994</v>
      </c>
      <c r="AB111" s="46">
        <v>3477194.2766201147</v>
      </c>
      <c r="AC111" s="46">
        <v>21166544.806011509</v>
      </c>
      <c r="AD111" s="46">
        <v>5084630.1266549155</v>
      </c>
      <c r="AE111" s="46">
        <v>14423214.487780914</v>
      </c>
      <c r="AF111" s="46">
        <v>8157782.6960986862</v>
      </c>
      <c r="AG111" s="46">
        <v>16723100.551117893</v>
      </c>
      <c r="AH111" s="46">
        <v>31257899.422750253</v>
      </c>
      <c r="AI111" s="46">
        <v>11445165.233717773</v>
      </c>
      <c r="AJ111" s="46">
        <v>10130167.333335806</v>
      </c>
      <c r="AK111" s="46">
        <v>14294362.780395161</v>
      </c>
      <c r="AL111" s="46">
        <v>11001969.164639561</v>
      </c>
      <c r="AM111" s="46">
        <v>18127422.140728079</v>
      </c>
      <c r="AN111" s="46">
        <v>3102547.180697096</v>
      </c>
      <c r="AO111" s="46">
        <v>19877484.034355581</v>
      </c>
      <c r="AP111" s="46">
        <v>10456928.489552004</v>
      </c>
      <c r="AQ111" s="46">
        <v>14825331.770740788</v>
      </c>
      <c r="AR111" s="46">
        <v>7604812.9949635006</v>
      </c>
      <c r="AS111" s="46">
        <v>6102741.7460063556</v>
      </c>
      <c r="AT111" s="46">
        <v>5521236.3070440665</v>
      </c>
      <c r="AU111" s="46">
        <v>7887414.5584288752</v>
      </c>
      <c r="AV111" s="46">
        <v>6462263.5591781829</v>
      </c>
      <c r="AW111" s="46">
        <v>11254325.35311671</v>
      </c>
      <c r="AX111" s="46">
        <v>16277111.320827153</v>
      </c>
      <c r="AY111" s="46">
        <v>15348312.008516744</v>
      </c>
      <c r="AZ111" s="46">
        <v>11780140.197877135</v>
      </c>
      <c r="BA111" s="46">
        <v>117904184.22937626</v>
      </c>
      <c r="BB111" s="46">
        <v>24432747.611717034</v>
      </c>
      <c r="BC111" s="46">
        <v>6370490.1307588909</v>
      </c>
      <c r="BD111" s="46">
        <v>7489667.5982384831</v>
      </c>
      <c r="BE111" s="46">
        <v>9995937.6047758646</v>
      </c>
      <c r="BF111" s="46">
        <v>17521726.35049659</v>
      </c>
      <c r="BG111" s="46">
        <v>4559948.612935178</v>
      </c>
      <c r="BH111" s="46">
        <v>10919651.371615304</v>
      </c>
      <c r="BI111" s="46">
        <v>10250441.546847254</v>
      </c>
      <c r="BJ111" s="46">
        <v>3184847.5537661584</v>
      </c>
      <c r="BK111" s="46">
        <v>5557055.5604075436</v>
      </c>
      <c r="BL111" s="46">
        <v>19431817.207371686</v>
      </c>
      <c r="BM111" s="46">
        <v>9322850.8801903483</v>
      </c>
      <c r="BN111" s="46">
        <v>14933418.968093837</v>
      </c>
      <c r="BO111" s="46">
        <v>28710173.276946351</v>
      </c>
      <c r="BP111" s="46">
        <v>21635073.737984892</v>
      </c>
      <c r="BQ111" s="46">
        <v>7383121.7399476739</v>
      </c>
      <c r="BR111" s="46">
        <v>67237186.19052428</v>
      </c>
      <c r="BS111" s="46">
        <v>17681403.454974309</v>
      </c>
      <c r="BT111" s="46">
        <v>11741109.640094889</v>
      </c>
      <c r="BU111" s="46">
        <v>3656648.905996907</v>
      </c>
      <c r="BV111" s="46">
        <v>8220444.1146791223</v>
      </c>
      <c r="BW111" s="46">
        <v>47296521.45693092</v>
      </c>
      <c r="BX111" s="46">
        <v>5883150.2796520153</v>
      </c>
      <c r="BY111" s="46">
        <v>8750921.1440672576</v>
      </c>
      <c r="BZ111" s="46">
        <v>27008387.170343496</v>
      </c>
      <c r="CA111" s="46"/>
      <c r="CB111" s="46"/>
    </row>
    <row r="112" spans="1:82" x14ac:dyDescent="0.2">
      <c r="B112" s="30" t="s">
        <v>0</v>
      </c>
      <c r="C112" s="46">
        <v>70556371.389999971</v>
      </c>
      <c r="D112" s="46">
        <v>14992898.85</v>
      </c>
      <c r="E112" s="46">
        <v>587771.39999999991</v>
      </c>
      <c r="F112" s="46">
        <v>80202.149999999994</v>
      </c>
      <c r="G112" s="46">
        <v>63744.9</v>
      </c>
      <c r="H112" s="46">
        <v>121353.15</v>
      </c>
      <c r="I112" s="46">
        <v>793924.99999999988</v>
      </c>
      <c r="J112" s="46">
        <v>606563.24999999988</v>
      </c>
      <c r="K112" s="46">
        <v>52341.850000000006</v>
      </c>
      <c r="L112" s="46">
        <v>59317.950000000004</v>
      </c>
      <c r="M112" s="46">
        <v>22506.15</v>
      </c>
      <c r="N112" s="46">
        <v>50257.2</v>
      </c>
      <c r="O112" s="46">
        <v>573951.70000000007</v>
      </c>
      <c r="P112" s="46">
        <v>2218962.1500000004</v>
      </c>
      <c r="Q112" s="46">
        <v>1078944.2499999998</v>
      </c>
      <c r="R112" s="46">
        <v>511366.8</v>
      </c>
      <c r="S112" s="46">
        <v>2333286.65</v>
      </c>
      <c r="T112" s="46">
        <v>2512678.75</v>
      </c>
      <c r="U112" s="46">
        <v>779302.5</v>
      </c>
      <c r="V112" s="46">
        <v>2308174.7000000002</v>
      </c>
      <c r="W112" s="46">
        <v>1881814.6800000002</v>
      </c>
      <c r="X112" s="46">
        <v>3192366.5500000003</v>
      </c>
      <c r="Y112" s="46">
        <v>726288.35</v>
      </c>
      <c r="Z112" s="46">
        <v>234022.04999999996</v>
      </c>
      <c r="AA112" s="46">
        <v>2794796.9999999995</v>
      </c>
      <c r="AB112" s="46">
        <v>121385.10000000002</v>
      </c>
      <c r="AC112" s="46">
        <v>1885189.1500000001</v>
      </c>
      <c r="AD112" s="46">
        <v>496356.5</v>
      </c>
      <c r="AE112" s="46">
        <v>3066282.97</v>
      </c>
      <c r="AF112" s="46">
        <v>397418.94999999995</v>
      </c>
      <c r="AG112" s="46">
        <v>1419915.3</v>
      </c>
      <c r="AH112" s="46">
        <v>3066346.1500000004</v>
      </c>
      <c r="AI112" s="46">
        <v>983786.35</v>
      </c>
      <c r="AJ112" s="46">
        <v>751119.25</v>
      </c>
      <c r="AK112" s="46">
        <v>898735.74999999988</v>
      </c>
      <c r="AL112" s="46">
        <v>341910.04999999993</v>
      </c>
      <c r="AM112" s="46">
        <v>1081715.4000000001</v>
      </c>
      <c r="AN112" s="46">
        <v>289143.14999999997</v>
      </c>
      <c r="AO112" s="46">
        <v>527259.46</v>
      </c>
      <c r="AP112" s="46">
        <v>485048.05</v>
      </c>
      <c r="AQ112" s="46">
        <v>471923.10000000003</v>
      </c>
      <c r="AR112" s="46">
        <v>253793.1</v>
      </c>
      <c r="AS112" s="46">
        <v>58207.650000000009</v>
      </c>
      <c r="AT112" s="46">
        <v>51437.599999999999</v>
      </c>
      <c r="AU112" s="46">
        <v>209295.25000000003</v>
      </c>
      <c r="AV112" s="46">
        <v>184514.95</v>
      </c>
      <c r="AW112" s="46">
        <v>267251.84999999998</v>
      </c>
      <c r="AX112" s="46">
        <v>258392.8</v>
      </c>
      <c r="AY112" s="46">
        <v>644526.65</v>
      </c>
      <c r="AZ112" s="46">
        <v>314974.29999999993</v>
      </c>
      <c r="BA112" s="46">
        <v>2324421.8899999997</v>
      </c>
      <c r="BB112" s="46">
        <v>640030.15</v>
      </c>
      <c r="BC112" s="46">
        <v>276196.65000000002</v>
      </c>
      <c r="BD112" s="46">
        <v>97646.85</v>
      </c>
      <c r="BE112" s="46">
        <v>186363.24999999997</v>
      </c>
      <c r="BF112" s="46">
        <v>456745.05</v>
      </c>
      <c r="BG112" s="46">
        <v>145742.29999999999</v>
      </c>
      <c r="BH112" s="46">
        <v>265600.65000000002</v>
      </c>
      <c r="BI112" s="46">
        <v>324151.05</v>
      </c>
      <c r="BJ112" s="46">
        <v>116475.35</v>
      </c>
      <c r="BK112" s="46">
        <v>68802.400000000009</v>
      </c>
      <c r="BL112" s="46">
        <v>1503215.2500000002</v>
      </c>
      <c r="BM112" s="46">
        <v>245519.05000000002</v>
      </c>
      <c r="BN112" s="46">
        <v>437780.29</v>
      </c>
      <c r="BO112" s="46">
        <v>1260929.2</v>
      </c>
      <c r="BP112" s="46">
        <v>693310</v>
      </c>
      <c r="BQ112" s="46">
        <v>251238.19999999998</v>
      </c>
      <c r="BR112" s="46">
        <v>1832588.2000000002</v>
      </c>
      <c r="BS112" s="46">
        <v>130962.95000000001</v>
      </c>
      <c r="BT112" s="46">
        <v>309873.25</v>
      </c>
      <c r="BU112" s="46">
        <v>83563.799999999988</v>
      </c>
      <c r="BV112" s="46">
        <v>89015.95</v>
      </c>
      <c r="BW112" s="46">
        <v>1195706.8499999999</v>
      </c>
      <c r="BX112" s="46">
        <v>47583.950000000004</v>
      </c>
      <c r="BY112" s="46">
        <v>163730.5</v>
      </c>
      <c r="BZ112" s="46">
        <v>306411.55</v>
      </c>
      <c r="CA112" s="46"/>
      <c r="CB112" s="46"/>
    </row>
    <row r="113" spans="1:82" x14ac:dyDescent="0.2">
      <c r="B113" s="30" t="s">
        <v>1</v>
      </c>
      <c r="C113" s="46">
        <v>194696872.80000001</v>
      </c>
      <c r="D113" s="46">
        <v>50975505.600000001</v>
      </c>
      <c r="E113" s="46">
        <v>1845917.4</v>
      </c>
      <c r="F113" s="46">
        <v>137885</v>
      </c>
      <c r="G113" s="46">
        <v>102340.25</v>
      </c>
      <c r="H113" s="46">
        <v>892930.45</v>
      </c>
      <c r="I113" s="46">
        <v>5293344.2</v>
      </c>
      <c r="J113" s="46">
        <v>1096223.5</v>
      </c>
      <c r="K113" s="46">
        <v>66262.5</v>
      </c>
      <c r="L113" s="46">
        <v>487408.65</v>
      </c>
      <c r="M113" s="46">
        <v>81682.349999999991</v>
      </c>
      <c r="N113" s="46">
        <v>106388.25</v>
      </c>
      <c r="O113" s="46">
        <v>1029488.55</v>
      </c>
      <c r="P113" s="46">
        <v>3550826.85</v>
      </c>
      <c r="Q113" s="46">
        <v>3198700.65</v>
      </c>
      <c r="R113" s="46">
        <v>747230.7</v>
      </c>
      <c r="S113" s="46">
        <v>2759774.85</v>
      </c>
      <c r="T113" s="46">
        <v>3172712.8000000003</v>
      </c>
      <c r="U113" s="46">
        <v>1725511</v>
      </c>
      <c r="V113" s="46">
        <v>4686930.7</v>
      </c>
      <c r="W113" s="46">
        <v>3176957.65</v>
      </c>
      <c r="X113" s="46">
        <v>6552558.3499999996</v>
      </c>
      <c r="Y113" s="46">
        <v>1939941.0499999998</v>
      </c>
      <c r="Z113" s="46">
        <v>381334.6</v>
      </c>
      <c r="AA113" s="46">
        <v>3780119.85</v>
      </c>
      <c r="AB113" s="46">
        <v>77970</v>
      </c>
      <c r="AC113" s="46">
        <v>2526844.7999999998</v>
      </c>
      <c r="AD113" s="46">
        <v>944623.1</v>
      </c>
      <c r="AE113" s="46">
        <v>6753911</v>
      </c>
      <c r="AF113" s="46">
        <v>682033.7</v>
      </c>
      <c r="AG113" s="46">
        <v>1069851.3500000001</v>
      </c>
      <c r="AH113" s="46">
        <v>6056015.3500000006</v>
      </c>
      <c r="AI113" s="46">
        <v>738899.9</v>
      </c>
      <c r="AJ113" s="46">
        <v>690350.35</v>
      </c>
      <c r="AK113" s="46">
        <v>1485821.5499999998</v>
      </c>
      <c r="AL113" s="46">
        <v>1228525.6499999999</v>
      </c>
      <c r="AM113" s="46">
        <v>1396316.9</v>
      </c>
      <c r="AN113" s="46">
        <v>88761.75</v>
      </c>
      <c r="AO113" s="46">
        <v>1917802.15</v>
      </c>
      <c r="AP113" s="46">
        <v>739854.6</v>
      </c>
      <c r="AQ113" s="46">
        <v>569516.44999999995</v>
      </c>
      <c r="AR113" s="46">
        <v>234802.95</v>
      </c>
      <c r="AS113" s="46">
        <v>174292.80000000002</v>
      </c>
      <c r="AT113" s="46">
        <v>179840.19999999998</v>
      </c>
      <c r="AU113" s="46">
        <v>339938.9</v>
      </c>
      <c r="AV113" s="46">
        <v>538998.5</v>
      </c>
      <c r="AW113" s="46">
        <v>683822.4</v>
      </c>
      <c r="AX113" s="46">
        <v>469153.65</v>
      </c>
      <c r="AY113" s="46">
        <v>1936714.6500000001</v>
      </c>
      <c r="AZ113" s="46">
        <v>918674.55</v>
      </c>
      <c r="BA113" s="46">
        <v>22882863.699999999</v>
      </c>
      <c r="BB113" s="46">
        <v>1715808.45</v>
      </c>
      <c r="BC113" s="46">
        <v>375063.39999999997</v>
      </c>
      <c r="BD113" s="46">
        <v>482947.14999999997</v>
      </c>
      <c r="BE113" s="46">
        <v>969250.35</v>
      </c>
      <c r="BF113" s="46">
        <v>1600937.8499999999</v>
      </c>
      <c r="BG113" s="46">
        <v>143185.75</v>
      </c>
      <c r="BH113" s="46">
        <v>486525.6</v>
      </c>
      <c r="BI113" s="46">
        <v>959751.8</v>
      </c>
      <c r="BJ113" s="46">
        <v>279634.45</v>
      </c>
      <c r="BK113" s="46">
        <v>225023.15</v>
      </c>
      <c r="BL113" s="46">
        <v>2406817.7999999998</v>
      </c>
      <c r="BM113" s="46">
        <v>1012851.2</v>
      </c>
      <c r="BN113" s="46">
        <v>871467</v>
      </c>
      <c r="BO113" s="46">
        <v>2733525.9</v>
      </c>
      <c r="BP113" s="46">
        <v>2373868.5</v>
      </c>
      <c r="BQ113" s="46">
        <v>2099366.75</v>
      </c>
      <c r="BR113" s="46">
        <v>11559832.200000001</v>
      </c>
      <c r="BS113" s="46">
        <v>887491.9</v>
      </c>
      <c r="BT113" s="46">
        <v>1998334.95</v>
      </c>
      <c r="BU113" s="46">
        <v>128551.15000000001</v>
      </c>
      <c r="BV113" s="46">
        <v>265861.15000000002</v>
      </c>
      <c r="BW113" s="46">
        <v>6269870.1499999994</v>
      </c>
      <c r="BX113" s="46">
        <v>279835.45</v>
      </c>
      <c r="BY113" s="46">
        <v>526239.54999999993</v>
      </c>
      <c r="BZ113" s="46">
        <v>930654.55</v>
      </c>
      <c r="CA113" s="46"/>
      <c r="CB113" s="46"/>
    </row>
    <row r="114" spans="1:82" x14ac:dyDescent="0.2">
      <c r="B114" s="30" t="s">
        <v>84</v>
      </c>
      <c r="C114" s="46">
        <v>100249679.95000003</v>
      </c>
      <c r="D114" s="46">
        <v>15993291.535839427</v>
      </c>
      <c r="E114" s="46">
        <v>1538171.9114933682</v>
      </c>
      <c r="F114" s="46">
        <v>244765.38343836734</v>
      </c>
      <c r="G114" s="46">
        <v>202704.19502420753</v>
      </c>
      <c r="H114" s="46">
        <v>925706.18885393185</v>
      </c>
      <c r="I114" s="46">
        <v>1819880.5767932483</v>
      </c>
      <c r="J114" s="46">
        <v>734219.4637740032</v>
      </c>
      <c r="K114" s="46">
        <v>177183.74926087807</v>
      </c>
      <c r="L114" s="46">
        <v>370737.58410166611</v>
      </c>
      <c r="M114" s="46">
        <v>189709.42881873919</v>
      </c>
      <c r="N114" s="46">
        <v>395318.50022878015</v>
      </c>
      <c r="O114" s="46">
        <v>1408549.2702102836</v>
      </c>
      <c r="P114" s="46">
        <v>1569469.6874310595</v>
      </c>
      <c r="Q114" s="46">
        <v>1481105.7990363999</v>
      </c>
      <c r="R114" s="46">
        <v>578533.82016923977</v>
      </c>
      <c r="S114" s="46">
        <v>1164046.4467445503</v>
      </c>
      <c r="T114" s="46">
        <v>1584604.7597361649</v>
      </c>
      <c r="U114" s="46">
        <v>825158.98901523999</v>
      </c>
      <c r="V114" s="46">
        <v>1123128.78050128</v>
      </c>
      <c r="W114" s="46">
        <v>1372352.9549990026</v>
      </c>
      <c r="X114" s="46">
        <v>2178055.8342126808</v>
      </c>
      <c r="Y114" s="46">
        <v>777017.52259306633</v>
      </c>
      <c r="Z114" s="46">
        <v>373159.23160919995</v>
      </c>
      <c r="AA114" s="46">
        <v>2192893.3322134512</v>
      </c>
      <c r="AB114" s="46">
        <v>271020.6118205582</v>
      </c>
      <c r="AC114" s="46">
        <v>1750847.3812929797</v>
      </c>
      <c r="AD114" s="46">
        <v>474408.68780007231</v>
      </c>
      <c r="AE114" s="46">
        <v>1285498.9822669206</v>
      </c>
      <c r="AF114" s="46">
        <v>596481.40808538836</v>
      </c>
      <c r="AG114" s="46">
        <v>1212533.0889928159</v>
      </c>
      <c r="AH114" s="46">
        <v>2484015.3397518434</v>
      </c>
      <c r="AI114" s="46">
        <v>883406.31898004806</v>
      </c>
      <c r="AJ114" s="46">
        <v>905148.13200368488</v>
      </c>
      <c r="AK114" s="46">
        <v>1091943.7910851315</v>
      </c>
      <c r="AL114" s="46">
        <v>935821.72820498142</v>
      </c>
      <c r="AM114" s="46">
        <v>1494781.9494930392</v>
      </c>
      <c r="AN114" s="46">
        <v>372816.50065255561</v>
      </c>
      <c r="AO114" s="46">
        <v>1723206.2747767416</v>
      </c>
      <c r="AP114" s="46">
        <v>1084078.9743581412</v>
      </c>
      <c r="AQ114" s="46">
        <v>1040132.204139985</v>
      </c>
      <c r="AR114" s="46">
        <v>837588.6448136965</v>
      </c>
      <c r="AS114" s="46">
        <v>470126.01949150983</v>
      </c>
      <c r="AT114" s="46">
        <v>377737.78959474032</v>
      </c>
      <c r="AU114" s="46">
        <v>639893.00242881675</v>
      </c>
      <c r="AV114" s="46">
        <v>506299.72038032557</v>
      </c>
      <c r="AW114" s="46">
        <v>783513.57527214335</v>
      </c>
      <c r="AX114" s="46">
        <v>1141152.5337319432</v>
      </c>
      <c r="AY114" s="46">
        <v>1226839.7047588418</v>
      </c>
      <c r="AZ114" s="46">
        <v>809587.21810337366</v>
      </c>
      <c r="BA114" s="46">
        <v>7062633.693779869</v>
      </c>
      <c r="BB114" s="46">
        <v>1894405.4155853095</v>
      </c>
      <c r="BC114" s="46">
        <v>727121.19281076035</v>
      </c>
      <c r="BD114" s="46">
        <v>572147.52744187089</v>
      </c>
      <c r="BE114" s="46">
        <v>813187.8974227393</v>
      </c>
      <c r="BF114" s="46">
        <v>1345412.4086887676</v>
      </c>
      <c r="BG114" s="46">
        <v>288385.75062657968</v>
      </c>
      <c r="BH114" s="46">
        <v>872317.9289275537</v>
      </c>
      <c r="BI114" s="46">
        <v>791153.83549187274</v>
      </c>
      <c r="BJ114" s="46">
        <v>236699.84552145284</v>
      </c>
      <c r="BK114" s="46">
        <v>402027.94595115929</v>
      </c>
      <c r="BL114" s="46">
        <v>1644843.9758108151</v>
      </c>
      <c r="BM114" s="46">
        <v>835441.62036256178</v>
      </c>
      <c r="BN114" s="46">
        <v>1054303.1685276779</v>
      </c>
      <c r="BO114" s="46">
        <v>2273111.6268953807</v>
      </c>
      <c r="BP114" s="46">
        <v>1528982.9949412374</v>
      </c>
      <c r="BQ114" s="46">
        <v>587250.51407514291</v>
      </c>
      <c r="BR114" s="46">
        <v>4686505.854152306</v>
      </c>
      <c r="BS114" s="46">
        <v>1051328.678155944</v>
      </c>
      <c r="BT114" s="46">
        <v>947965.21333044837</v>
      </c>
      <c r="BU114" s="46">
        <v>271036.85335611209</v>
      </c>
      <c r="BV114" s="46">
        <v>551924.0943562428</v>
      </c>
      <c r="BW114" s="46">
        <v>3548588.5104753748</v>
      </c>
      <c r="BX114" s="46">
        <v>363879.82033104484</v>
      </c>
      <c r="BY114" s="46">
        <v>624564.87182848714</v>
      </c>
      <c r="BZ114" s="46">
        <v>1655814.1827748113</v>
      </c>
      <c r="CA114" s="46"/>
      <c r="CB114" s="46"/>
    </row>
    <row r="115" spans="1:82" x14ac:dyDescent="0.2">
      <c r="B115" s="33" t="s">
        <v>85</v>
      </c>
      <c r="C115" s="46">
        <v>1616917.6299999997</v>
      </c>
      <c r="D115" s="46">
        <v>341027</v>
      </c>
      <c r="E115" s="46">
        <v>31901.68</v>
      </c>
      <c r="F115" s="46">
        <v>3311.7</v>
      </c>
      <c r="G115" s="46">
        <v>2931.7</v>
      </c>
      <c r="H115" s="46">
        <v>10902.2</v>
      </c>
      <c r="I115" s="46">
        <v>16205.84</v>
      </c>
      <c r="J115" s="46">
        <v>11989.2</v>
      </c>
      <c r="K115" s="46">
        <v>1878.3</v>
      </c>
      <c r="L115" s="46">
        <v>0</v>
      </c>
      <c r="M115" s="46">
        <v>2746.55</v>
      </c>
      <c r="N115" s="46">
        <v>6172.45</v>
      </c>
      <c r="O115" s="46">
        <v>16555.62</v>
      </c>
      <c r="P115" s="46">
        <v>38852.199999999997</v>
      </c>
      <c r="Q115" s="46">
        <v>21580.7</v>
      </c>
      <c r="R115" s="46">
        <v>12147.95</v>
      </c>
      <c r="S115" s="46">
        <v>12664.89</v>
      </c>
      <c r="T115" s="46">
        <v>28948.69</v>
      </c>
      <c r="U115" s="46">
        <v>7523</v>
      </c>
      <c r="V115" s="46">
        <v>11090.66</v>
      </c>
      <c r="W115" s="46">
        <v>19959.3</v>
      </c>
      <c r="X115" s="46">
        <v>16613.75</v>
      </c>
      <c r="Y115" s="46">
        <v>7913</v>
      </c>
      <c r="Z115" s="46">
        <v>3799.01</v>
      </c>
      <c r="AA115" s="46">
        <v>42771.94</v>
      </c>
      <c r="AB115" s="46">
        <v>2056.04</v>
      </c>
      <c r="AC115" s="46">
        <v>25533.35</v>
      </c>
      <c r="AD115" s="46">
        <v>4008.57</v>
      </c>
      <c r="AE115" s="46">
        <v>27407.35</v>
      </c>
      <c r="AF115" s="46">
        <v>7632.6</v>
      </c>
      <c r="AG115" s="46">
        <v>43384.85</v>
      </c>
      <c r="AH115" s="46">
        <v>34305</v>
      </c>
      <c r="AI115" s="46">
        <v>6301.4</v>
      </c>
      <c r="AJ115" s="46">
        <v>12029.15</v>
      </c>
      <c r="AK115" s="46">
        <v>12230.15</v>
      </c>
      <c r="AL115" s="46">
        <v>9732</v>
      </c>
      <c r="AM115" s="46">
        <v>11666</v>
      </c>
      <c r="AN115" s="46">
        <v>25556.94</v>
      </c>
      <c r="AO115" s="46">
        <v>27293.85</v>
      </c>
      <c r="AP115" s="46">
        <v>11505.78</v>
      </c>
      <c r="AQ115" s="46">
        <v>11991.8</v>
      </c>
      <c r="AR115" s="46">
        <v>184.2</v>
      </c>
      <c r="AS115" s="46">
        <v>5677.95</v>
      </c>
      <c r="AT115" s="46">
        <v>6184.17</v>
      </c>
      <c r="AU115" s="46">
        <v>6822.64</v>
      </c>
      <c r="AV115" s="46">
        <v>5899.6</v>
      </c>
      <c r="AW115" s="46">
        <v>8853.4500000000007</v>
      </c>
      <c r="AX115" s="46">
        <v>10893.05</v>
      </c>
      <c r="AY115" s="46">
        <v>26791.88</v>
      </c>
      <c r="AZ115" s="46">
        <v>13657.6</v>
      </c>
      <c r="BA115" s="46">
        <v>104845.2</v>
      </c>
      <c r="BB115" s="46">
        <v>23051.66</v>
      </c>
      <c r="BC115" s="46">
        <v>8106.2</v>
      </c>
      <c r="BD115" s="46">
        <v>19773.55</v>
      </c>
      <c r="BE115" s="46">
        <v>14735.22</v>
      </c>
      <c r="BF115" s="46">
        <v>33792.5</v>
      </c>
      <c r="BG115" s="46">
        <v>4306.3500000000004</v>
      </c>
      <c r="BH115" s="46">
        <v>22577.9</v>
      </c>
      <c r="BI115" s="46">
        <v>17110.900000000001</v>
      </c>
      <c r="BJ115" s="46">
        <v>3108</v>
      </c>
      <c r="BK115" s="46">
        <v>10078.24</v>
      </c>
      <c r="BL115" s="46">
        <v>30382.199999999997</v>
      </c>
      <c r="BM115" s="46">
        <v>8183.93</v>
      </c>
      <c r="BN115" s="46">
        <v>13801.55</v>
      </c>
      <c r="BO115" s="46">
        <v>32491</v>
      </c>
      <c r="BP115" s="46">
        <v>28138</v>
      </c>
      <c r="BQ115" s="46">
        <v>12760.25</v>
      </c>
      <c r="BR115" s="46">
        <v>101700.02</v>
      </c>
      <c r="BS115" s="46">
        <v>8815.0499999999993</v>
      </c>
      <c r="BT115" s="46">
        <v>9826.65</v>
      </c>
      <c r="BU115" s="46">
        <v>1268.4000000000001</v>
      </c>
      <c r="BV115" s="46">
        <v>7994.3</v>
      </c>
      <c r="BW115" s="46">
        <v>30836.34</v>
      </c>
      <c r="BX115" s="46">
        <v>5595.46</v>
      </c>
      <c r="BY115" s="46">
        <v>12626.06</v>
      </c>
      <c r="BZ115" s="46">
        <v>23926</v>
      </c>
      <c r="CA115" s="46"/>
      <c r="CB115" s="46"/>
    </row>
    <row r="116" spans="1:82" x14ac:dyDescent="0.2">
      <c r="B116" s="33" t="s">
        <v>2</v>
      </c>
      <c r="C116" s="46">
        <v>66697905.510000005</v>
      </c>
      <c r="D116" s="46">
        <v>10747087.699999999</v>
      </c>
      <c r="E116" s="46">
        <v>1043078.83</v>
      </c>
      <c r="F116" s="46">
        <v>130609.25</v>
      </c>
      <c r="G116" s="46">
        <v>63419.6</v>
      </c>
      <c r="H116" s="46">
        <v>657110.5</v>
      </c>
      <c r="I116" s="46">
        <v>818506.56</v>
      </c>
      <c r="J116" s="46">
        <v>484469.95</v>
      </c>
      <c r="K116" s="46">
        <v>280086.40000000002</v>
      </c>
      <c r="L116" s="46">
        <v>150547.85</v>
      </c>
      <c r="M116" s="46">
        <v>39640.449999999997</v>
      </c>
      <c r="N116" s="46">
        <v>211831.45</v>
      </c>
      <c r="O116" s="46">
        <v>1764100.94</v>
      </c>
      <c r="P116" s="46">
        <v>1232195.5</v>
      </c>
      <c r="Q116" s="46">
        <v>822027.05</v>
      </c>
      <c r="R116" s="46">
        <v>427526.35</v>
      </c>
      <c r="S116" s="46">
        <v>1058235.48</v>
      </c>
      <c r="T116" s="46">
        <v>1472774.96</v>
      </c>
      <c r="U116" s="46">
        <v>465984</v>
      </c>
      <c r="V116" s="46">
        <v>496769.45</v>
      </c>
      <c r="W116" s="46">
        <v>1047267.57</v>
      </c>
      <c r="X116" s="46">
        <v>1137544.25</v>
      </c>
      <c r="Y116" s="46">
        <v>534555</v>
      </c>
      <c r="Z116" s="46">
        <v>150512.47</v>
      </c>
      <c r="AA116" s="46">
        <v>1221347.06</v>
      </c>
      <c r="AB116" s="46">
        <v>152245.79</v>
      </c>
      <c r="AC116" s="46">
        <v>868191.49</v>
      </c>
      <c r="AD116" s="46">
        <v>208144.87</v>
      </c>
      <c r="AE116" s="46">
        <v>592568.85</v>
      </c>
      <c r="AF116" s="46">
        <v>314155.95</v>
      </c>
      <c r="AG116" s="46">
        <v>662938.80000000005</v>
      </c>
      <c r="AH116" s="46">
        <v>1532879.61</v>
      </c>
      <c r="AI116" s="46">
        <v>712353.9</v>
      </c>
      <c r="AJ116" s="46">
        <v>676079.2</v>
      </c>
      <c r="AK116" s="46">
        <v>753282.7</v>
      </c>
      <c r="AL116" s="46">
        <v>507399</v>
      </c>
      <c r="AM116" s="46">
        <v>788651</v>
      </c>
      <c r="AN116" s="46">
        <v>118401.31</v>
      </c>
      <c r="AO116" s="46">
        <v>1046843.5</v>
      </c>
      <c r="AP116" s="46">
        <v>890717.45</v>
      </c>
      <c r="AQ116" s="46">
        <v>365733.64</v>
      </c>
      <c r="AR116" s="46">
        <v>357911.3</v>
      </c>
      <c r="AS116" s="46">
        <v>319816.8</v>
      </c>
      <c r="AT116" s="46">
        <v>238631.67999999999</v>
      </c>
      <c r="AU116" s="46">
        <v>417986.07</v>
      </c>
      <c r="AV116" s="46">
        <v>242948.85</v>
      </c>
      <c r="AW116" s="46">
        <v>585988.69999999995</v>
      </c>
      <c r="AX116" s="46">
        <v>1062006.2</v>
      </c>
      <c r="AY116" s="46">
        <v>1534595.16</v>
      </c>
      <c r="AZ116" s="46">
        <v>481626.92</v>
      </c>
      <c r="BA116" s="46">
        <v>3963250.2</v>
      </c>
      <c r="BB116" s="46">
        <v>1392136.69</v>
      </c>
      <c r="BC116" s="46">
        <v>399077.45</v>
      </c>
      <c r="BD116" s="46">
        <v>438589.81</v>
      </c>
      <c r="BE116" s="46">
        <v>477269.77</v>
      </c>
      <c r="BF116" s="46">
        <v>1364961.86</v>
      </c>
      <c r="BG116" s="46">
        <v>525157.80000000005</v>
      </c>
      <c r="BH116" s="46">
        <v>578932.35</v>
      </c>
      <c r="BI116" s="46">
        <v>324153.05</v>
      </c>
      <c r="BJ116" s="46">
        <v>132032.98000000001</v>
      </c>
      <c r="BK116" s="46">
        <v>143051.35</v>
      </c>
      <c r="BL116" s="46">
        <v>735867.75</v>
      </c>
      <c r="BM116" s="46">
        <v>578276.04</v>
      </c>
      <c r="BN116" s="46">
        <v>598875.30000000005</v>
      </c>
      <c r="BO116" s="46">
        <v>1884720.85</v>
      </c>
      <c r="BP116" s="46">
        <v>1106897.8500000001</v>
      </c>
      <c r="BQ116" s="46">
        <v>501559.2</v>
      </c>
      <c r="BR116" s="46">
        <v>3832501.4</v>
      </c>
      <c r="BS116" s="46">
        <v>864370.7</v>
      </c>
      <c r="BT116" s="46">
        <v>818061</v>
      </c>
      <c r="BU116" s="46">
        <v>84187.08</v>
      </c>
      <c r="BV116" s="46">
        <v>228669.6</v>
      </c>
      <c r="BW116" s="46">
        <v>2111197.44</v>
      </c>
      <c r="BX116" s="46">
        <v>328055.43</v>
      </c>
      <c r="BY116" s="46">
        <v>321128.2</v>
      </c>
      <c r="BZ116" s="46">
        <v>1075597</v>
      </c>
      <c r="CA116" s="46"/>
      <c r="CB116" s="46"/>
    </row>
    <row r="117" spans="1:82" x14ac:dyDescent="0.2">
      <c r="B117" s="33" t="s">
        <v>3</v>
      </c>
      <c r="C117" s="46">
        <v>104385009.85000001</v>
      </c>
      <c r="D117" s="46">
        <v>16851736.399999999</v>
      </c>
      <c r="E117" s="46">
        <v>2081393.25</v>
      </c>
      <c r="F117" s="46">
        <v>280270.90000000002</v>
      </c>
      <c r="G117" s="46">
        <v>170378.35</v>
      </c>
      <c r="H117" s="46">
        <v>1891899.75</v>
      </c>
      <c r="I117" s="46">
        <v>1188319.55</v>
      </c>
      <c r="J117" s="46">
        <v>376225.7</v>
      </c>
      <c r="K117" s="46">
        <v>301232.34999999998</v>
      </c>
      <c r="L117" s="46">
        <v>217145.65</v>
      </c>
      <c r="M117" s="46">
        <v>-44848.15</v>
      </c>
      <c r="N117" s="46">
        <v>155261.65</v>
      </c>
      <c r="O117" s="46">
        <v>1116222.5999999999</v>
      </c>
      <c r="P117" s="46">
        <v>2711163.15</v>
      </c>
      <c r="Q117" s="46">
        <v>799818.15</v>
      </c>
      <c r="R117" s="46">
        <v>836172.89999999991</v>
      </c>
      <c r="S117" s="46">
        <v>1978224.1</v>
      </c>
      <c r="T117" s="46">
        <v>1757069.75</v>
      </c>
      <c r="U117" s="46">
        <v>694056.35</v>
      </c>
      <c r="V117" s="46">
        <v>1212217.7000000002</v>
      </c>
      <c r="W117" s="46">
        <v>1297421.8</v>
      </c>
      <c r="X117" s="46">
        <v>2099670.6</v>
      </c>
      <c r="Y117" s="46">
        <v>998777.55</v>
      </c>
      <c r="Z117" s="46">
        <v>290842.84999999998</v>
      </c>
      <c r="AA117" s="46">
        <v>2547381.25</v>
      </c>
      <c r="AB117" s="46">
        <v>238403.69999999998</v>
      </c>
      <c r="AC117" s="46">
        <v>1804683.95</v>
      </c>
      <c r="AD117" s="46">
        <v>273043.59999999998</v>
      </c>
      <c r="AE117" s="46">
        <v>1346909.05</v>
      </c>
      <c r="AF117" s="46">
        <v>695821.14999999991</v>
      </c>
      <c r="AG117" s="46">
        <v>1563598.0999999999</v>
      </c>
      <c r="AH117" s="46">
        <v>3098432.95</v>
      </c>
      <c r="AI117" s="46">
        <v>883672.65</v>
      </c>
      <c r="AJ117" s="46">
        <v>998712.85000000009</v>
      </c>
      <c r="AK117" s="46">
        <v>1401782.1500000001</v>
      </c>
      <c r="AL117" s="46">
        <v>708173.55</v>
      </c>
      <c r="AM117" s="46">
        <v>1480216.6500000001</v>
      </c>
      <c r="AN117" s="46">
        <v>176554.1</v>
      </c>
      <c r="AO117" s="46">
        <v>763457.65</v>
      </c>
      <c r="AP117" s="46">
        <v>1447144.3499999999</v>
      </c>
      <c r="AQ117" s="46">
        <v>482674.75</v>
      </c>
      <c r="AR117" s="46">
        <v>772037.4</v>
      </c>
      <c r="AS117" s="46">
        <v>846763.2</v>
      </c>
      <c r="AT117" s="46">
        <v>308863.8</v>
      </c>
      <c r="AU117" s="46">
        <v>471268.05</v>
      </c>
      <c r="AV117" s="46">
        <v>763911.9</v>
      </c>
      <c r="AW117" s="46">
        <v>480148</v>
      </c>
      <c r="AX117" s="46">
        <v>1947703.9</v>
      </c>
      <c r="AY117" s="46">
        <v>1637513.2</v>
      </c>
      <c r="AZ117" s="46">
        <v>332705.69999999995</v>
      </c>
      <c r="BA117" s="46">
        <v>9175873.25</v>
      </c>
      <c r="BB117" s="46">
        <v>1414335.4</v>
      </c>
      <c r="BC117" s="46">
        <v>475110.75</v>
      </c>
      <c r="BD117" s="46">
        <v>450211.55000000005</v>
      </c>
      <c r="BE117" s="46">
        <v>849727.4</v>
      </c>
      <c r="BF117" s="46">
        <v>2206597.35</v>
      </c>
      <c r="BG117" s="46">
        <v>247698.35</v>
      </c>
      <c r="BH117" s="46">
        <v>897892.65000000014</v>
      </c>
      <c r="BI117" s="46">
        <v>897168.45</v>
      </c>
      <c r="BJ117" s="46">
        <v>177903.05</v>
      </c>
      <c r="BK117" s="46">
        <v>121727.3</v>
      </c>
      <c r="BL117" s="46">
        <v>2960797.85</v>
      </c>
      <c r="BM117" s="46">
        <v>449204.65</v>
      </c>
      <c r="BN117" s="46">
        <v>824093.79999999993</v>
      </c>
      <c r="BO117" s="46">
        <v>2453100.9499999997</v>
      </c>
      <c r="BP117" s="46">
        <v>1525423.55</v>
      </c>
      <c r="BQ117" s="46">
        <v>570193.85</v>
      </c>
      <c r="BR117" s="46">
        <v>3511560.65</v>
      </c>
      <c r="BS117" s="46">
        <v>1269483</v>
      </c>
      <c r="BT117" s="46">
        <v>836991.45000000007</v>
      </c>
      <c r="BU117" s="46">
        <v>277010.64999999997</v>
      </c>
      <c r="BV117" s="46">
        <v>196828.2</v>
      </c>
      <c r="BW117" s="46">
        <v>2893895</v>
      </c>
      <c r="BX117" s="46">
        <v>286068.3</v>
      </c>
      <c r="BY117" s="46">
        <v>685935.7</v>
      </c>
      <c r="BZ117" s="46">
        <v>1997926.25</v>
      </c>
      <c r="CA117" s="46"/>
      <c r="CB117" s="46"/>
    </row>
    <row r="118" spans="1:82" x14ac:dyDescent="0.2">
      <c r="B118" s="33" t="s">
        <v>79</v>
      </c>
      <c r="C118" s="46">
        <v>1871694244.6716547</v>
      </c>
      <c r="D118" s="46">
        <v>309074908.11465555</v>
      </c>
      <c r="E118" s="46">
        <v>28646123.889908794</v>
      </c>
      <c r="F118" s="46">
        <v>4170954.7430386096</v>
      </c>
      <c r="G118" s="46">
        <v>3327357.0308977994</v>
      </c>
      <c r="H118" s="46">
        <v>24858153.868234757</v>
      </c>
      <c r="I118" s="46">
        <v>35677624.308020405</v>
      </c>
      <c r="J118" s="46">
        <v>12006455.926802136</v>
      </c>
      <c r="K118" s="46">
        <v>3830286.8972541736</v>
      </c>
      <c r="L118" s="46">
        <v>6935852.5291178692</v>
      </c>
      <c r="M118" s="46">
        <v>3173347.1252957843</v>
      </c>
      <c r="N118" s="46">
        <v>7288144.6724031111</v>
      </c>
      <c r="O118" s="46">
        <v>27867573.6396497</v>
      </c>
      <c r="P118" s="46">
        <v>28062157.078586031</v>
      </c>
      <c r="Q118" s="46">
        <v>27351161.318856303</v>
      </c>
      <c r="R118" s="46">
        <v>9947975.4826400857</v>
      </c>
      <c r="S118" s="46">
        <v>19814844.445237745</v>
      </c>
      <c r="T118" s="46">
        <v>31236311.603897594</v>
      </c>
      <c r="U118" s="46">
        <v>16655862.257650964</v>
      </c>
      <c r="V118" s="46">
        <v>27705997.978237029</v>
      </c>
      <c r="W118" s="46">
        <v>25804984.397081625</v>
      </c>
      <c r="X118" s="46">
        <v>40977631.072695978</v>
      </c>
      <c r="Y118" s="46">
        <v>17322557.746190023</v>
      </c>
      <c r="Z118" s="46">
        <v>6674615.0683500562</v>
      </c>
      <c r="AA118" s="46">
        <v>40730926.243163392</v>
      </c>
      <c r="AB118" s="46">
        <v>4340275.5184406731</v>
      </c>
      <c r="AC118" s="46">
        <v>30027834.927304488</v>
      </c>
      <c r="AD118" s="46">
        <v>7485215.4544549873</v>
      </c>
      <c r="AE118" s="46">
        <v>27495792.690047838</v>
      </c>
      <c r="AF118" s="46">
        <v>10851326.454184074</v>
      </c>
      <c r="AG118" s="46">
        <v>22695322.040110715</v>
      </c>
      <c r="AH118" s="46">
        <v>47529893.822502106</v>
      </c>
      <c r="AI118" s="46">
        <v>15653585.752697822</v>
      </c>
      <c r="AJ118" s="46">
        <v>14163606.26533949</v>
      </c>
      <c r="AK118" s="46">
        <v>19938158.87148029</v>
      </c>
      <c r="AL118" s="46">
        <v>14733531.142844543</v>
      </c>
      <c r="AM118" s="46">
        <v>24380770.040221114</v>
      </c>
      <c r="AN118" s="46">
        <v>4173780.9313496514</v>
      </c>
      <c r="AO118" s="46">
        <v>25883346.919132322</v>
      </c>
      <c r="AP118" s="46">
        <v>15115277.693910144</v>
      </c>
      <c r="AQ118" s="46">
        <v>17767303.714880772</v>
      </c>
      <c r="AR118" s="46">
        <v>10061130.589777198</v>
      </c>
      <c r="AS118" s="46">
        <v>7977626.1654978655</v>
      </c>
      <c r="AT118" s="46">
        <v>6683931.5466388064</v>
      </c>
      <c r="AU118" s="46">
        <v>9972618.4708576929</v>
      </c>
      <c r="AV118" s="46">
        <v>8704837.0795585085</v>
      </c>
      <c r="AW118" s="46">
        <v>14063903.328388851</v>
      </c>
      <c r="AX118" s="46">
        <v>21166413.454559095</v>
      </c>
      <c r="AY118" s="46">
        <v>22355293.253275584</v>
      </c>
      <c r="AZ118" s="46">
        <v>14651366.485980509</v>
      </c>
      <c r="BA118" s="46">
        <v>163418072.16315609</v>
      </c>
      <c r="BB118" s="46">
        <v>31512515.377302341</v>
      </c>
      <c r="BC118" s="46">
        <v>8631165.7735696528</v>
      </c>
      <c r="BD118" s="46">
        <v>9550984.0356803555</v>
      </c>
      <c r="BE118" s="46">
        <v>13306471.492198605</v>
      </c>
      <c r="BF118" s="46">
        <v>24530173.369185362</v>
      </c>
      <c r="BG118" s="46">
        <v>5914424.9135617567</v>
      </c>
      <c r="BH118" s="46">
        <v>14043498.450542858</v>
      </c>
      <c r="BI118" s="46">
        <v>13563930.632339129</v>
      </c>
      <c r="BJ118" s="46">
        <v>4130701.2292876113</v>
      </c>
      <c r="BK118" s="46">
        <v>6527765.9463587031</v>
      </c>
      <c r="BL118" s="46">
        <v>28713742.033182502</v>
      </c>
      <c r="BM118" s="46">
        <v>12452327.37055291</v>
      </c>
      <c r="BN118" s="46">
        <v>18733740.076621518</v>
      </c>
      <c r="BO118" s="46">
        <v>39348052.803841732</v>
      </c>
      <c r="BP118" s="46">
        <v>28891694.632926133</v>
      </c>
      <c r="BQ118" s="46">
        <v>11405490.504022816</v>
      </c>
      <c r="BR118" s="46">
        <v>92761874.514676601</v>
      </c>
      <c r="BS118" s="46">
        <v>21893855.73313025</v>
      </c>
      <c r="BT118" s="46">
        <v>16662162.153425336</v>
      </c>
      <c r="BU118" s="46">
        <v>4502266.8393530194</v>
      </c>
      <c r="BV118" s="46">
        <v>9560737.4090353642</v>
      </c>
      <c r="BW118" s="46">
        <v>63346615.747406296</v>
      </c>
      <c r="BX118" s="46">
        <v>7194168.6899830597</v>
      </c>
      <c r="BY118" s="46">
        <v>11085146.025895745</v>
      </c>
      <c r="BZ118" s="46">
        <v>32998716.703118309</v>
      </c>
      <c r="CA118" s="46"/>
      <c r="CB118" s="46"/>
    </row>
    <row r="119" spans="1:82" x14ac:dyDescent="0.2">
      <c r="B119" s="33"/>
      <c r="C119" s="33"/>
    </row>
    <row r="120" spans="1:82" x14ac:dyDescent="0.2">
      <c r="B120" s="30" t="s">
        <v>80</v>
      </c>
      <c r="C120" s="76">
        <v>525967</v>
      </c>
      <c r="D120" s="48">
        <v>76931</v>
      </c>
      <c r="E120" s="48">
        <v>9914</v>
      </c>
      <c r="F120" s="48">
        <v>1393</v>
      </c>
      <c r="G120" s="48">
        <v>1253</v>
      </c>
      <c r="H120" s="48">
        <v>3619</v>
      </c>
      <c r="I120" s="48">
        <v>9562</v>
      </c>
      <c r="J120" s="48">
        <v>3583</v>
      </c>
      <c r="K120" s="48">
        <v>988</v>
      </c>
      <c r="L120" s="48">
        <v>1587</v>
      </c>
      <c r="M120" s="48">
        <v>1026</v>
      </c>
      <c r="N120" s="48">
        <v>2364</v>
      </c>
      <c r="O120" s="48">
        <v>7620</v>
      </c>
      <c r="P120" s="48">
        <v>9777</v>
      </c>
      <c r="Q120" s="48">
        <v>6914</v>
      </c>
      <c r="R120" s="48">
        <v>3481</v>
      </c>
      <c r="S120" s="48">
        <v>6249</v>
      </c>
      <c r="T120" s="48">
        <v>8252</v>
      </c>
      <c r="U120" s="48">
        <v>3963</v>
      </c>
      <c r="V120" s="48">
        <v>5067</v>
      </c>
      <c r="W120" s="48">
        <v>6889</v>
      </c>
      <c r="X120" s="48">
        <v>10178</v>
      </c>
      <c r="Y120" s="48">
        <v>4906</v>
      </c>
      <c r="Z120" s="48">
        <v>2137</v>
      </c>
      <c r="AA120" s="48">
        <v>12278</v>
      </c>
      <c r="AB120" s="48">
        <v>1556</v>
      </c>
      <c r="AC120" s="48">
        <v>9180</v>
      </c>
      <c r="AD120" s="48">
        <v>2472</v>
      </c>
      <c r="AE120" s="48">
        <v>6101</v>
      </c>
      <c r="AF120" s="48">
        <v>3606</v>
      </c>
      <c r="AG120" s="48">
        <v>7302</v>
      </c>
      <c r="AH120" s="48">
        <v>13605</v>
      </c>
      <c r="AI120" s="48">
        <v>5279</v>
      </c>
      <c r="AJ120" s="48">
        <v>5395</v>
      </c>
      <c r="AK120" s="48">
        <v>6443</v>
      </c>
      <c r="AL120" s="48">
        <v>5015</v>
      </c>
      <c r="AM120" s="48">
        <v>6663</v>
      </c>
      <c r="AN120" s="48">
        <v>1563</v>
      </c>
      <c r="AO120" s="48">
        <v>9311</v>
      </c>
      <c r="AP120" s="48">
        <v>5211</v>
      </c>
      <c r="AQ120" s="48">
        <v>5763</v>
      </c>
      <c r="AR120" s="48">
        <v>3000</v>
      </c>
      <c r="AS120" s="48">
        <v>1847</v>
      </c>
      <c r="AT120" s="48">
        <v>1845</v>
      </c>
      <c r="AU120" s="48">
        <v>4021</v>
      </c>
      <c r="AV120" s="48">
        <v>3018</v>
      </c>
      <c r="AW120" s="48">
        <v>5051</v>
      </c>
      <c r="AX120" s="48">
        <v>5564</v>
      </c>
      <c r="AY120" s="48">
        <v>6850</v>
      </c>
      <c r="AZ120" s="48">
        <v>4110</v>
      </c>
      <c r="BA120" s="48">
        <v>28252</v>
      </c>
      <c r="BB120" s="48">
        <v>9996</v>
      </c>
      <c r="BC120" s="48">
        <v>2612</v>
      </c>
      <c r="BD120" s="48">
        <v>3733</v>
      </c>
      <c r="BE120" s="48">
        <v>4979</v>
      </c>
      <c r="BF120" s="48">
        <v>8954</v>
      </c>
      <c r="BG120" s="48">
        <v>1980</v>
      </c>
      <c r="BH120" s="48">
        <v>6324</v>
      </c>
      <c r="BI120" s="48">
        <v>5163</v>
      </c>
      <c r="BJ120" s="48">
        <v>1619</v>
      </c>
      <c r="BK120" s="48">
        <v>2920</v>
      </c>
      <c r="BL120" s="48">
        <v>9632</v>
      </c>
      <c r="BM120" s="48">
        <v>3961</v>
      </c>
      <c r="BN120" s="48">
        <v>6536</v>
      </c>
      <c r="BO120" s="48">
        <v>13831</v>
      </c>
      <c r="BP120" s="48">
        <v>10446</v>
      </c>
      <c r="BQ120" s="48">
        <v>4081</v>
      </c>
      <c r="BR120" s="48">
        <v>24541</v>
      </c>
      <c r="BS120" s="48">
        <v>4997</v>
      </c>
      <c r="BT120" s="48">
        <v>4588</v>
      </c>
      <c r="BU120" s="48">
        <v>1527</v>
      </c>
      <c r="BV120" s="48">
        <v>3201</v>
      </c>
      <c r="BW120" s="48">
        <v>18226</v>
      </c>
      <c r="BX120" s="48">
        <v>2115</v>
      </c>
      <c r="BY120" s="48">
        <v>3528</v>
      </c>
      <c r="BZ120" s="48">
        <v>8523</v>
      </c>
      <c r="CA120" s="48"/>
      <c r="CB120" s="48" t="s">
        <v>110</v>
      </c>
    </row>
    <row r="121" spans="1:82" x14ac:dyDescent="0.2">
      <c r="B121" s="33"/>
      <c r="C121" s="33"/>
    </row>
    <row r="122" spans="1:82" s="32" customFormat="1" x14ac:dyDescent="0.2">
      <c r="A122" s="21"/>
      <c r="B122" s="21" t="s">
        <v>104</v>
      </c>
      <c r="C122" s="168">
        <v>3558.5773340754358</v>
      </c>
      <c r="D122" s="49">
        <v>4017.5599968108509</v>
      </c>
      <c r="E122" s="49">
        <v>2889.4617601279801</v>
      </c>
      <c r="F122" s="49">
        <v>2994.2245104369058</v>
      </c>
      <c r="G122" s="49">
        <v>2655.5123949703107</v>
      </c>
      <c r="H122" s="49">
        <v>6868.7907897857858</v>
      </c>
      <c r="I122" s="49">
        <v>3731.1884865112324</v>
      </c>
      <c r="J122" s="49">
        <v>3350.950579626608</v>
      </c>
      <c r="K122" s="49">
        <v>3876.8086004596898</v>
      </c>
      <c r="L122" s="49">
        <v>4370.417472664064</v>
      </c>
      <c r="M122" s="49">
        <v>3092.9309213409206</v>
      </c>
      <c r="N122" s="49">
        <v>3082.9715196290658</v>
      </c>
      <c r="O122" s="49">
        <v>3657.1618949671524</v>
      </c>
      <c r="P122" s="49">
        <v>2870.2216506685108</v>
      </c>
      <c r="Q122" s="49">
        <v>3955.9099390882707</v>
      </c>
      <c r="R122" s="49">
        <v>2857.7924397127508</v>
      </c>
      <c r="S122" s="49">
        <v>3170.8824524304282</v>
      </c>
      <c r="T122" s="49">
        <v>3785.3019393962186</v>
      </c>
      <c r="U122" s="49">
        <v>4202.8418515394815</v>
      </c>
      <c r="V122" s="49">
        <v>5467.9293424584621</v>
      </c>
      <c r="W122" s="49">
        <v>3745.8244153116016</v>
      </c>
      <c r="X122" s="49">
        <v>4026.0985530257394</v>
      </c>
      <c r="Y122" s="49">
        <v>3530.8923249470081</v>
      </c>
      <c r="Z122" s="49">
        <v>3123.3575425128947</v>
      </c>
      <c r="AA122" s="49">
        <v>3317.3909629551549</v>
      </c>
      <c r="AB122" s="49">
        <v>2789.3801532395073</v>
      </c>
      <c r="AC122" s="49">
        <v>3271.0059833665018</v>
      </c>
      <c r="AD122" s="49">
        <v>3027.9997793102698</v>
      </c>
      <c r="AE122" s="49">
        <v>4506.7681839121187</v>
      </c>
      <c r="AF122" s="49">
        <v>3009.2419451425608</v>
      </c>
      <c r="AG122" s="49">
        <v>3108.0966913326097</v>
      </c>
      <c r="AH122" s="49">
        <v>3493.5607366778468</v>
      </c>
      <c r="AI122" s="49">
        <v>2965.2558728353515</v>
      </c>
      <c r="AJ122" s="49">
        <v>2625.3209018238167</v>
      </c>
      <c r="AK122" s="49">
        <v>3094.5458437808925</v>
      </c>
      <c r="AL122" s="49">
        <v>2937.89255091616</v>
      </c>
      <c r="AM122" s="49">
        <v>3659.1280264477132</v>
      </c>
      <c r="AN122" s="49">
        <v>2670.3652791744412</v>
      </c>
      <c r="AO122" s="49">
        <v>2779.8675673002172</v>
      </c>
      <c r="AP122" s="49">
        <v>2900.6481853598434</v>
      </c>
      <c r="AQ122" s="49">
        <v>3082.9956125075087</v>
      </c>
      <c r="AR122" s="49">
        <v>3353.7101965923994</v>
      </c>
      <c r="AS122" s="49">
        <v>4319.2345238212592</v>
      </c>
      <c r="AT122" s="49">
        <v>3622.7271255494884</v>
      </c>
      <c r="AU122" s="49">
        <v>2480.1339146624455</v>
      </c>
      <c r="AV122" s="49">
        <v>2884.3065207284653</v>
      </c>
      <c r="AW122" s="49">
        <v>2784.379989781994</v>
      </c>
      <c r="AX122" s="49">
        <v>3804.1720802586442</v>
      </c>
      <c r="AY122" s="49">
        <v>3263.5464603322021</v>
      </c>
      <c r="AZ122" s="49">
        <v>3564.8093639855251</v>
      </c>
      <c r="BA122" s="49">
        <v>5784.3010110135956</v>
      </c>
      <c r="BB122" s="49">
        <v>3152.5125427473331</v>
      </c>
      <c r="BC122" s="49">
        <v>3304.4279378138026</v>
      </c>
      <c r="BD122" s="49">
        <v>2558.5277352478852</v>
      </c>
      <c r="BE122" s="49">
        <v>2672.518877726171</v>
      </c>
      <c r="BF122" s="49">
        <v>2739.5771017629395</v>
      </c>
      <c r="BG122" s="49">
        <v>2987.0832896776551</v>
      </c>
      <c r="BH122" s="49">
        <v>2220.6670541655371</v>
      </c>
      <c r="BI122" s="49">
        <v>2627.1413194536372</v>
      </c>
      <c r="BJ122" s="49">
        <v>2551.3905060454672</v>
      </c>
      <c r="BK122" s="49">
        <v>2235.5362829995556</v>
      </c>
      <c r="BL122" s="49">
        <v>2981.077868893532</v>
      </c>
      <c r="BM122" s="49">
        <v>3143.733241745244</v>
      </c>
      <c r="BN122" s="49">
        <v>2866.2393018086777</v>
      </c>
      <c r="BO122" s="49">
        <v>2844.9174176734678</v>
      </c>
      <c r="BP122" s="49">
        <v>2765.8141521085709</v>
      </c>
      <c r="BQ122" s="49">
        <v>2794.7783641320302</v>
      </c>
      <c r="BR122" s="49">
        <v>3779.8734572624016</v>
      </c>
      <c r="BS122" s="49">
        <v>4381.3999866180211</v>
      </c>
      <c r="BT122" s="49">
        <v>3631.6831197526885</v>
      </c>
      <c r="BU122" s="49">
        <v>2948.4393185023046</v>
      </c>
      <c r="BV122" s="49">
        <v>2986.7970662403513</v>
      </c>
      <c r="BW122" s="49">
        <v>3475.6181140901072</v>
      </c>
      <c r="BX122" s="49">
        <v>3401.4981985735508</v>
      </c>
      <c r="BY122" s="49">
        <v>3142.0481932811067</v>
      </c>
      <c r="BZ122" s="49">
        <v>3871.725531282214</v>
      </c>
      <c r="CA122" s="49"/>
      <c r="CB122" s="49"/>
      <c r="CC122" s="21"/>
      <c r="CD122" s="21"/>
    </row>
    <row r="123" spans="1:82" x14ac:dyDescent="0.2">
      <c r="B123" s="30"/>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row>
    <row r="124" spans="1:82" x14ac:dyDescent="0.2">
      <c r="A124" s="35" t="s">
        <v>158</v>
      </c>
      <c r="B124" s="27" t="s">
        <v>258</v>
      </c>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35"/>
      <c r="CD124" s="35"/>
    </row>
    <row r="125" spans="1:82" x14ac:dyDescent="0.2">
      <c r="B125" s="30" t="s">
        <v>4</v>
      </c>
      <c r="C125" s="5">
        <v>1289606551.3855174</v>
      </c>
      <c r="D125" s="5">
        <v>193160293.1612564</v>
      </c>
      <c r="E125" s="5">
        <v>20871639.113750201</v>
      </c>
      <c r="F125" s="5">
        <v>3226202.3351107379</v>
      </c>
      <c r="G125" s="5">
        <v>2605486.1313970946</v>
      </c>
      <c r="H125" s="5">
        <v>18840472.051783793</v>
      </c>
      <c r="I125" s="5">
        <v>25609703.273051992</v>
      </c>
      <c r="J125" s="5">
        <v>8527891.8886637669</v>
      </c>
      <c r="K125" s="5">
        <v>2261471.8179967776</v>
      </c>
      <c r="L125" s="5">
        <v>5142322.0468134275</v>
      </c>
      <c r="M125" s="5">
        <v>2712314.7041736855</v>
      </c>
      <c r="N125" s="5">
        <v>5786338.1727927681</v>
      </c>
      <c r="O125" s="5">
        <v>20779220.605926313</v>
      </c>
      <c r="P125" s="5">
        <v>16392139.960630482</v>
      </c>
      <c r="Q125" s="5">
        <v>18232658.48957549</v>
      </c>
      <c r="R125" s="5">
        <v>6800178.3485072814</v>
      </c>
      <c r="S125" s="5">
        <v>10346688.194179446</v>
      </c>
      <c r="T125" s="5">
        <v>20328039.81150746</v>
      </c>
      <c r="U125" s="5">
        <v>11971186.933587825</v>
      </c>
      <c r="V125" s="5">
        <v>18156774.188718159</v>
      </c>
      <c r="W125" s="5">
        <v>16650482.070678309</v>
      </c>
      <c r="X125" s="5">
        <v>25910674.496842995</v>
      </c>
      <c r="Y125" s="5">
        <v>11846872.872996729</v>
      </c>
      <c r="Z125" s="5">
        <v>4670901.363502969</v>
      </c>
      <c r="AA125" s="5">
        <v>27883730.964954227</v>
      </c>
      <c r="AB125" s="5">
        <v>3364593.2081301892</v>
      </c>
      <c r="AC125" s="5">
        <v>19735874.115440119</v>
      </c>
      <c r="AD125" s="5">
        <v>5215688.7740423866</v>
      </c>
      <c r="AE125" s="5">
        <v>13209279.657732004</v>
      </c>
      <c r="AF125" s="5">
        <v>7720758.7371823769</v>
      </c>
      <c r="AG125" s="5">
        <v>16527185.739286985</v>
      </c>
      <c r="AH125" s="5">
        <v>30422929.982725833</v>
      </c>
      <c r="AI125" s="5">
        <v>10727879.313679541</v>
      </c>
      <c r="AJ125" s="5">
        <v>9877818.126432132</v>
      </c>
      <c r="AK125" s="5">
        <v>13798679.213755369</v>
      </c>
      <c r="AL125" s="5">
        <v>10353522.732976492</v>
      </c>
      <c r="AM125" s="5">
        <v>17898000.712196708</v>
      </c>
      <c r="AN125" s="5">
        <v>2826554.8352551982</v>
      </c>
      <c r="AO125" s="5">
        <v>19012184.75692727</v>
      </c>
      <c r="AP125" s="5">
        <v>10109164.90626391</v>
      </c>
      <c r="AQ125" s="5">
        <v>13933211.970234625</v>
      </c>
      <c r="AR125" s="5">
        <v>7184028.90083698</v>
      </c>
      <c r="AS125" s="5">
        <v>5641883.9708479391</v>
      </c>
      <c r="AT125" s="5">
        <v>5370925.8481053179</v>
      </c>
      <c r="AU125" s="5">
        <v>7540087.6669514915</v>
      </c>
      <c r="AV125" s="5">
        <v>6273491.5294472445</v>
      </c>
      <c r="AW125" s="5">
        <v>11139311.11634472</v>
      </c>
      <c r="AX125" s="5">
        <v>15078009.480527703</v>
      </c>
      <c r="AY125" s="5">
        <v>14217542.201198423</v>
      </c>
      <c r="AZ125" s="5">
        <v>10778051.744272152</v>
      </c>
      <c r="BA125" s="5">
        <v>113554612.89195648</v>
      </c>
      <c r="BB125" s="5">
        <v>25022455.35296325</v>
      </c>
      <c r="BC125" s="5">
        <v>6275100.5772272199</v>
      </c>
      <c r="BD125" s="5">
        <v>7092603.0453269742</v>
      </c>
      <c r="BE125" s="5">
        <v>9458077.2069536988</v>
      </c>
      <c r="BF125" s="5">
        <v>17060120.864842016</v>
      </c>
      <c r="BG125" s="5">
        <v>4055208.2135955342</v>
      </c>
      <c r="BH125" s="5">
        <v>10774522.611266285</v>
      </c>
      <c r="BI125" s="5">
        <v>10272909.573509483</v>
      </c>
      <c r="BJ125" s="5">
        <v>3028289.016889873</v>
      </c>
      <c r="BK125" s="5">
        <v>5289180.7404133137</v>
      </c>
      <c r="BL125" s="5">
        <v>19593685.666060284</v>
      </c>
      <c r="BM125" s="5">
        <v>9106530.7558793258</v>
      </c>
      <c r="BN125" s="5">
        <v>15681482.331438387</v>
      </c>
      <c r="BO125" s="5">
        <v>27628971.121297467</v>
      </c>
      <c r="BP125" s="5">
        <v>21227723.131489675</v>
      </c>
      <c r="BQ125" s="5">
        <v>7358937.5739660179</v>
      </c>
      <c r="BR125" s="5">
        <v>65747636.640443899</v>
      </c>
      <c r="BS125" s="5">
        <v>17475849.413813811</v>
      </c>
      <c r="BT125" s="5">
        <v>10225122.934787706</v>
      </c>
      <c r="BU125" s="5">
        <v>3461187.3282587905</v>
      </c>
      <c r="BV125" s="5">
        <v>7568020.5178967416</v>
      </c>
      <c r="BW125" s="5">
        <v>45730423.458684534</v>
      </c>
      <c r="BX125" s="5">
        <v>5503944.2441543676</v>
      </c>
      <c r="BY125" s="5">
        <v>7990538.0142274937</v>
      </c>
      <c r="BZ125" s="5">
        <v>26753075.918983631</v>
      </c>
      <c r="CA125" s="5"/>
      <c r="CB125" s="5"/>
    </row>
    <row r="126" spans="1:82" x14ac:dyDescent="0.2">
      <c r="B126" s="30" t="s">
        <v>0</v>
      </c>
      <c r="C126" s="5">
        <v>65197048.829999983</v>
      </c>
      <c r="D126" s="5">
        <v>13825625.970000001</v>
      </c>
      <c r="E126" s="5">
        <v>645770.29999999993</v>
      </c>
      <c r="F126" s="5">
        <v>93615.9</v>
      </c>
      <c r="G126" s="5">
        <v>59050.600000000006</v>
      </c>
      <c r="H126" s="5">
        <v>63517.900000000009</v>
      </c>
      <c r="I126" s="5">
        <v>753594.7</v>
      </c>
      <c r="J126" s="5">
        <v>685673.60000000009</v>
      </c>
      <c r="K126" s="5">
        <v>42638.45</v>
      </c>
      <c r="L126" s="5">
        <v>62718.7</v>
      </c>
      <c r="M126" s="5">
        <v>23888.55</v>
      </c>
      <c r="N126" s="5">
        <v>39640.5</v>
      </c>
      <c r="O126" s="5">
        <v>520745.10000000003</v>
      </c>
      <c r="P126" s="5">
        <v>2065757.9500000002</v>
      </c>
      <c r="Q126" s="5">
        <v>1556497</v>
      </c>
      <c r="R126" s="5">
        <v>455328.5</v>
      </c>
      <c r="S126" s="5">
        <v>2233406.5500000003</v>
      </c>
      <c r="T126" s="5">
        <v>2529506.5500000003</v>
      </c>
      <c r="U126" s="5">
        <v>587184.85</v>
      </c>
      <c r="V126" s="5">
        <v>2516563.5000000005</v>
      </c>
      <c r="W126" s="5">
        <v>2025679.5499999998</v>
      </c>
      <c r="X126" s="5">
        <v>2401749.96</v>
      </c>
      <c r="Y126" s="5">
        <v>711299.6</v>
      </c>
      <c r="Z126" s="5">
        <v>223452.15</v>
      </c>
      <c r="AA126" s="5">
        <v>2379300.2000000002</v>
      </c>
      <c r="AB126" s="5">
        <v>99737.7</v>
      </c>
      <c r="AC126" s="5">
        <v>1617718.7999999998</v>
      </c>
      <c r="AD126" s="5">
        <v>479745.04999999993</v>
      </c>
      <c r="AE126" s="5">
        <v>2045902.4499999997</v>
      </c>
      <c r="AF126" s="5">
        <v>329387.74999999994</v>
      </c>
      <c r="AG126" s="5">
        <v>1262946.9000000001</v>
      </c>
      <c r="AH126" s="5">
        <v>2752623.3000000003</v>
      </c>
      <c r="AI126" s="5">
        <v>820936.9</v>
      </c>
      <c r="AJ126" s="5">
        <v>685271.99999999988</v>
      </c>
      <c r="AK126" s="5">
        <v>663039.05000000005</v>
      </c>
      <c r="AL126" s="5">
        <v>310036.90000000002</v>
      </c>
      <c r="AM126" s="5">
        <v>866746.89999999991</v>
      </c>
      <c r="AN126" s="5">
        <v>247276.59999999998</v>
      </c>
      <c r="AO126" s="5">
        <v>379483.49999999988</v>
      </c>
      <c r="AP126" s="5">
        <v>372301.25</v>
      </c>
      <c r="AQ126" s="5">
        <v>486243.2</v>
      </c>
      <c r="AR126" s="5">
        <v>244932.2</v>
      </c>
      <c r="AS126" s="5">
        <v>69489.549999999988</v>
      </c>
      <c r="AT126" s="5">
        <v>110607.55</v>
      </c>
      <c r="AU126" s="5">
        <v>174357</v>
      </c>
      <c r="AV126" s="5">
        <v>241988.90000000002</v>
      </c>
      <c r="AW126" s="5">
        <v>222116</v>
      </c>
      <c r="AX126" s="5">
        <v>248570.4</v>
      </c>
      <c r="AY126" s="5">
        <v>541502.65</v>
      </c>
      <c r="AZ126" s="5">
        <v>270106.49999999994</v>
      </c>
      <c r="BA126" s="5">
        <v>2957692.25</v>
      </c>
      <c r="BB126" s="5">
        <v>555159.15</v>
      </c>
      <c r="BC126" s="5">
        <v>214806.95</v>
      </c>
      <c r="BD126" s="5">
        <v>106836.09999999999</v>
      </c>
      <c r="BE126" s="5">
        <v>162115.89999999997</v>
      </c>
      <c r="BF126" s="5">
        <v>457446.64999999997</v>
      </c>
      <c r="BG126" s="5">
        <v>120019.34999999999</v>
      </c>
      <c r="BH126" s="5">
        <v>194734.69999999998</v>
      </c>
      <c r="BI126" s="5">
        <v>284018.40000000002</v>
      </c>
      <c r="BJ126" s="5">
        <v>96376.1</v>
      </c>
      <c r="BK126" s="5">
        <v>59809.250000000007</v>
      </c>
      <c r="BL126" s="5">
        <v>1130069.8</v>
      </c>
      <c r="BM126" s="5">
        <v>256052.2</v>
      </c>
      <c r="BN126" s="5">
        <v>410995.24999999994</v>
      </c>
      <c r="BO126" s="5">
        <v>1104723.8999999997</v>
      </c>
      <c r="BP126" s="5">
        <v>647189.10000000009</v>
      </c>
      <c r="BQ126" s="5">
        <v>250204.99999999994</v>
      </c>
      <c r="BR126" s="5">
        <v>1893342.15</v>
      </c>
      <c r="BS126" s="5">
        <v>199027.64999999997</v>
      </c>
      <c r="BT126" s="5">
        <v>299461.00000000006</v>
      </c>
      <c r="BU126" s="5">
        <v>76063.05</v>
      </c>
      <c r="BV126" s="5">
        <v>80977.399999999994</v>
      </c>
      <c r="BW126" s="5">
        <v>1108742.8999999999</v>
      </c>
      <c r="BX126" s="5">
        <v>52997.25</v>
      </c>
      <c r="BY126" s="5">
        <v>157990.20000000001</v>
      </c>
      <c r="BZ126" s="5">
        <v>274921.55</v>
      </c>
      <c r="CA126" s="5"/>
      <c r="CB126" s="5"/>
    </row>
    <row r="127" spans="1:82" x14ac:dyDescent="0.2">
      <c r="B127" s="30" t="s">
        <v>1</v>
      </c>
      <c r="C127" s="5">
        <v>156010528.44999999</v>
      </c>
      <c r="D127" s="5">
        <v>35757939.600000001</v>
      </c>
      <c r="E127" s="5">
        <v>1608483.55</v>
      </c>
      <c r="F127" s="5">
        <v>143046.9</v>
      </c>
      <c r="G127" s="5">
        <v>70739.950000000012</v>
      </c>
      <c r="H127" s="5">
        <v>563599.65</v>
      </c>
      <c r="I127" s="5">
        <v>4268743.75</v>
      </c>
      <c r="J127" s="5">
        <v>2090804.7</v>
      </c>
      <c r="K127" s="5">
        <v>45063.25</v>
      </c>
      <c r="L127" s="5">
        <v>433887.14999999997</v>
      </c>
      <c r="M127" s="5">
        <v>57662.15</v>
      </c>
      <c r="N127" s="5">
        <v>78841.350000000006</v>
      </c>
      <c r="O127" s="5">
        <v>469608.8</v>
      </c>
      <c r="P127" s="5">
        <v>3699467.8</v>
      </c>
      <c r="Q127" s="5">
        <v>3466181.25</v>
      </c>
      <c r="R127" s="5">
        <v>705502.5</v>
      </c>
      <c r="S127" s="5">
        <v>1964181.2000000002</v>
      </c>
      <c r="T127" s="5">
        <v>2586075.3000000003</v>
      </c>
      <c r="U127" s="5">
        <v>820008.60000000009</v>
      </c>
      <c r="V127" s="5">
        <v>5384618.8499999996</v>
      </c>
      <c r="W127" s="5">
        <v>1721687.4</v>
      </c>
      <c r="X127" s="5">
        <v>4782860.6000000006</v>
      </c>
      <c r="Y127" s="5">
        <v>1712011.25</v>
      </c>
      <c r="Z127" s="5">
        <v>206655.7</v>
      </c>
      <c r="AA127" s="5">
        <v>3487948.3000000003</v>
      </c>
      <c r="AB127" s="5">
        <v>77327.350000000006</v>
      </c>
      <c r="AC127" s="5">
        <v>2028522.8499999999</v>
      </c>
      <c r="AD127" s="5">
        <v>495884.25</v>
      </c>
      <c r="AE127" s="5">
        <v>4944796.9000000004</v>
      </c>
      <c r="AF127" s="5">
        <v>363537.89999999997</v>
      </c>
      <c r="AG127" s="5">
        <v>935510.3</v>
      </c>
      <c r="AH127" s="5">
        <v>635685.10000000009</v>
      </c>
      <c r="AI127" s="5">
        <v>567558.05000000005</v>
      </c>
      <c r="AJ127" s="5">
        <v>702784.05</v>
      </c>
      <c r="AK127" s="5">
        <v>1221706.1499999999</v>
      </c>
      <c r="AL127" s="5">
        <v>672219.85</v>
      </c>
      <c r="AM127" s="5">
        <v>1044185.6499999999</v>
      </c>
      <c r="AN127" s="5">
        <v>84709.85</v>
      </c>
      <c r="AO127" s="5">
        <v>1734202</v>
      </c>
      <c r="AP127" s="5">
        <v>739165.15</v>
      </c>
      <c r="AQ127" s="5">
        <v>589063.94999999995</v>
      </c>
      <c r="AR127" s="5">
        <v>291430.8</v>
      </c>
      <c r="AS127" s="5">
        <v>70475.55</v>
      </c>
      <c r="AT127" s="5">
        <v>10762.4</v>
      </c>
      <c r="AU127" s="5">
        <v>376421.1</v>
      </c>
      <c r="AV127" s="5">
        <v>361457.3</v>
      </c>
      <c r="AW127" s="5">
        <v>650584.55000000005</v>
      </c>
      <c r="AX127" s="5">
        <v>506375.65</v>
      </c>
      <c r="AY127" s="5">
        <v>1848931.55</v>
      </c>
      <c r="AZ127" s="5">
        <v>792746.95000000007</v>
      </c>
      <c r="BA127" s="5">
        <v>22740569.600000001</v>
      </c>
      <c r="BB127" s="5">
        <v>1536277.3</v>
      </c>
      <c r="BC127" s="5">
        <v>326732.15000000002</v>
      </c>
      <c r="BD127" s="5">
        <v>375909.95</v>
      </c>
      <c r="BE127" s="5">
        <v>1349433.65</v>
      </c>
      <c r="BF127" s="5">
        <v>1328699.8999999999</v>
      </c>
      <c r="BG127" s="5">
        <v>226343.25</v>
      </c>
      <c r="BH127" s="5">
        <v>331647.14999999997</v>
      </c>
      <c r="BI127" s="5">
        <v>1015238</v>
      </c>
      <c r="BJ127" s="5">
        <v>227241.85</v>
      </c>
      <c r="BK127" s="5">
        <v>196567.35</v>
      </c>
      <c r="BL127" s="5">
        <v>1962524.0999999999</v>
      </c>
      <c r="BM127" s="5">
        <v>1030877.6</v>
      </c>
      <c r="BN127" s="5">
        <v>696157.29999999993</v>
      </c>
      <c r="BO127" s="5">
        <v>2151755.9500000002</v>
      </c>
      <c r="BP127" s="5">
        <v>1892782.15</v>
      </c>
      <c r="BQ127" s="5">
        <v>1534714.3</v>
      </c>
      <c r="BR127" s="5">
        <v>9446468.9499999993</v>
      </c>
      <c r="BS127" s="5">
        <v>1144598.05</v>
      </c>
      <c r="BT127" s="5">
        <v>1584350.45</v>
      </c>
      <c r="BU127" s="5">
        <v>115972.1</v>
      </c>
      <c r="BV127" s="5">
        <v>172191.45</v>
      </c>
      <c r="BW127" s="5">
        <v>4899878.75</v>
      </c>
      <c r="BX127" s="5">
        <v>313648.5</v>
      </c>
      <c r="BY127" s="5">
        <v>717240.35</v>
      </c>
      <c r="BZ127" s="5">
        <v>821043.55</v>
      </c>
      <c r="CA127" s="5"/>
      <c r="CB127" s="5"/>
    </row>
    <row r="128" spans="1:82" x14ac:dyDescent="0.2">
      <c r="B128" s="30" t="s">
        <v>84</v>
      </c>
      <c r="C128" s="5">
        <v>96099527.300000027</v>
      </c>
      <c r="D128" s="5">
        <v>14944757.201211354</v>
      </c>
      <c r="E128" s="5">
        <v>1500709.473745469</v>
      </c>
      <c r="F128" s="5">
        <v>235881.96803155175</v>
      </c>
      <c r="G128" s="5">
        <v>194690.58892154251</v>
      </c>
      <c r="H128" s="5">
        <v>891579.17730758525</v>
      </c>
      <c r="I128" s="5">
        <v>1751411.4160284607</v>
      </c>
      <c r="J128" s="5">
        <v>710835.64841674606</v>
      </c>
      <c r="K128" s="5">
        <v>160214.85558183488</v>
      </c>
      <c r="L128" s="5">
        <v>352647.21909654251</v>
      </c>
      <c r="M128" s="5">
        <v>183652.36076350027</v>
      </c>
      <c r="N128" s="5">
        <v>383166.91117146442</v>
      </c>
      <c r="O128" s="5">
        <v>1333859.4747382875</v>
      </c>
      <c r="P128" s="5">
        <v>1532786.3096990576</v>
      </c>
      <c r="Q128" s="5">
        <v>1435205.4371389905</v>
      </c>
      <c r="R128" s="5">
        <v>559613.58712615247</v>
      </c>
      <c r="S128" s="5">
        <v>1057710.5755155592</v>
      </c>
      <c r="T128" s="5">
        <v>1523278.8861018431</v>
      </c>
      <c r="U128" s="5">
        <v>786573.39603577461</v>
      </c>
      <c r="V128" s="5">
        <v>1094387.4369728412</v>
      </c>
      <c r="W128" s="5">
        <v>1315228.5210876523</v>
      </c>
      <c r="X128" s="5">
        <v>2111591.3175592804</v>
      </c>
      <c r="Y128" s="5">
        <v>737024.85860995762</v>
      </c>
      <c r="Z128" s="5">
        <v>361712.70829405217</v>
      </c>
      <c r="AA128" s="5">
        <v>2110390.893655567</v>
      </c>
      <c r="AB128" s="5">
        <v>252124.44668013608</v>
      </c>
      <c r="AC128" s="5">
        <v>1661533.0765299283</v>
      </c>
      <c r="AD128" s="5">
        <v>459765.95390848286</v>
      </c>
      <c r="AE128" s="5">
        <v>1219231.0569291736</v>
      </c>
      <c r="AF128" s="5">
        <v>574775.93798876833</v>
      </c>
      <c r="AG128" s="5">
        <v>1172103.0959086143</v>
      </c>
      <c r="AH128" s="5">
        <v>2391634.3722389759</v>
      </c>
      <c r="AI128" s="5">
        <v>873069.85169957089</v>
      </c>
      <c r="AJ128" s="5">
        <v>850794.68419213558</v>
      </c>
      <c r="AK128" s="5">
        <v>1058546.4604987223</v>
      </c>
      <c r="AL128" s="5">
        <v>911249.48688401689</v>
      </c>
      <c r="AM128" s="5">
        <v>1454328.3255916191</v>
      </c>
      <c r="AN128" s="5">
        <v>364289.42196613277</v>
      </c>
      <c r="AO128" s="5">
        <v>1630686.7147764869</v>
      </c>
      <c r="AP128" s="5">
        <v>1016072.1960885542</v>
      </c>
      <c r="AQ128" s="5">
        <v>1022731.7197802493</v>
      </c>
      <c r="AR128" s="5">
        <v>812244.97074267885</v>
      </c>
      <c r="AS128" s="5">
        <v>463242.49358793028</v>
      </c>
      <c r="AT128" s="5">
        <v>359644.74389674509</v>
      </c>
      <c r="AU128" s="5">
        <v>619305.93782724696</v>
      </c>
      <c r="AV128" s="5">
        <v>488464.76371903683</v>
      </c>
      <c r="AW128" s="5">
        <v>748009.27757837786</v>
      </c>
      <c r="AX128" s="5">
        <v>1089302.8612268842</v>
      </c>
      <c r="AY128" s="5">
        <v>1169965.8742945122</v>
      </c>
      <c r="AZ128" s="5">
        <v>780818.59166508156</v>
      </c>
      <c r="BA128" s="5">
        <v>6863355.1458305866</v>
      </c>
      <c r="BB128" s="5">
        <v>1824506.1816785827</v>
      </c>
      <c r="BC128" s="5">
        <v>720955.97608795634</v>
      </c>
      <c r="BD128" s="5">
        <v>544398.47995621362</v>
      </c>
      <c r="BE128" s="5">
        <v>785820.55930148589</v>
      </c>
      <c r="BF128" s="5">
        <v>1308944.1802086006</v>
      </c>
      <c r="BG128" s="5">
        <v>271014.92431054881</v>
      </c>
      <c r="BH128" s="5">
        <v>831771.3720212843</v>
      </c>
      <c r="BI128" s="5">
        <v>753152.08116753935</v>
      </c>
      <c r="BJ128" s="5">
        <v>231712.32111282329</v>
      </c>
      <c r="BK128" s="5">
        <v>382017.95422576688</v>
      </c>
      <c r="BL128" s="5">
        <v>1598564.9155706239</v>
      </c>
      <c r="BM128" s="5">
        <v>796367.53731870116</v>
      </c>
      <c r="BN128" s="5">
        <v>1012158.4513495642</v>
      </c>
      <c r="BO128" s="5">
        <v>2170492.8098174934</v>
      </c>
      <c r="BP128" s="5">
        <v>1468210.6218540275</v>
      </c>
      <c r="BQ128" s="5">
        <v>559576.21843472298</v>
      </c>
      <c r="BR128" s="5">
        <v>4539308.3360478291</v>
      </c>
      <c r="BS128" s="5">
        <v>1004650.7101435157</v>
      </c>
      <c r="BT128" s="5">
        <v>895141.79730679013</v>
      </c>
      <c r="BU128" s="5">
        <v>257163.40327992768</v>
      </c>
      <c r="BV128" s="5">
        <v>533393.88362045796</v>
      </c>
      <c r="BW128" s="5">
        <v>3456427.6828698786</v>
      </c>
      <c r="BX128" s="5">
        <v>352886.21762494626</v>
      </c>
      <c r="BY128" s="5">
        <v>607075.45854858216</v>
      </c>
      <c r="BZ128" s="5">
        <v>1617613.5413004465</v>
      </c>
      <c r="CA128" s="5"/>
      <c r="CB128" s="5"/>
    </row>
    <row r="129" spans="1:82" x14ac:dyDescent="0.2">
      <c r="B129" s="33" t="s">
        <v>85</v>
      </c>
      <c r="C129" s="5">
        <v>1565406.0599999996</v>
      </c>
      <c r="D129" s="5">
        <v>327957</v>
      </c>
      <c r="E129" s="5">
        <v>31901.88</v>
      </c>
      <c r="F129" s="5">
        <v>3307.1</v>
      </c>
      <c r="G129" s="5">
        <v>2928.3</v>
      </c>
      <c r="H129" s="5">
        <v>10900.6</v>
      </c>
      <c r="I129" s="5">
        <v>16200.84</v>
      </c>
      <c r="J129" s="5">
        <v>11989.2</v>
      </c>
      <c r="K129" s="5">
        <v>1989.75</v>
      </c>
      <c r="L129" s="5">
        <v>0</v>
      </c>
      <c r="M129" s="5">
        <v>2744.15</v>
      </c>
      <c r="N129" s="5">
        <v>6128.85</v>
      </c>
      <c r="O129" s="5">
        <v>16056</v>
      </c>
      <c r="P129" s="5">
        <v>38541.4</v>
      </c>
      <c r="Q129" s="5">
        <v>21571.1</v>
      </c>
      <c r="R129" s="5">
        <v>11996.55</v>
      </c>
      <c r="S129" s="5">
        <v>12685.72</v>
      </c>
      <c r="T129" s="5">
        <v>29048.89</v>
      </c>
      <c r="U129" s="5">
        <v>7515.2</v>
      </c>
      <c r="V129" s="5">
        <v>9290.1</v>
      </c>
      <c r="W129" s="5">
        <v>18349.599999999999</v>
      </c>
      <c r="X129" s="5">
        <v>16614.939999999999</v>
      </c>
      <c r="Y129" s="5">
        <v>7895.6</v>
      </c>
      <c r="Z129" s="5">
        <v>3798.75</v>
      </c>
      <c r="AA129" s="5">
        <v>42459.8</v>
      </c>
      <c r="AB129" s="5">
        <v>2122.8000000000002</v>
      </c>
      <c r="AC129" s="5">
        <v>25045.8</v>
      </c>
      <c r="AD129" s="5">
        <v>4004.8</v>
      </c>
      <c r="AE129" s="5">
        <v>26252.400000000001</v>
      </c>
      <c r="AF129" s="5">
        <v>7764.6</v>
      </c>
      <c r="AG129" s="5">
        <v>25399.35</v>
      </c>
      <c r="AH129" s="5">
        <v>33752</v>
      </c>
      <c r="AI129" s="5">
        <v>6267</v>
      </c>
      <c r="AJ129" s="5">
        <v>11550.1</v>
      </c>
      <c r="AK129" s="5">
        <v>12348.55</v>
      </c>
      <c r="AL129" s="5">
        <v>9725.2999999999993</v>
      </c>
      <c r="AM129" s="5">
        <v>11665.5</v>
      </c>
      <c r="AN129" s="5">
        <v>25858.45</v>
      </c>
      <c r="AO129" s="5">
        <v>27546.75</v>
      </c>
      <c r="AP129" s="5">
        <v>11703</v>
      </c>
      <c r="AQ129" s="5">
        <v>11991.8</v>
      </c>
      <c r="AR129" s="5">
        <v>184.2</v>
      </c>
      <c r="AS129" s="5">
        <v>5677.95</v>
      </c>
      <c r="AT129" s="5">
        <v>6040</v>
      </c>
      <c r="AU129" s="5">
        <v>6854.84</v>
      </c>
      <c r="AV129" s="5">
        <v>5593.6</v>
      </c>
      <c r="AW129" s="5">
        <v>7191.9</v>
      </c>
      <c r="AX129" s="5">
        <v>10881.45</v>
      </c>
      <c r="AY129" s="5">
        <v>26707.5</v>
      </c>
      <c r="AZ129" s="5">
        <v>13653.1</v>
      </c>
      <c r="BA129" s="5">
        <v>102585.45</v>
      </c>
      <c r="BB129" s="5">
        <v>22384.95</v>
      </c>
      <c r="BC129" s="5">
        <v>7420.4000000000005</v>
      </c>
      <c r="BD129" s="5">
        <v>19859.8</v>
      </c>
      <c r="BE129" s="5">
        <v>12341.82</v>
      </c>
      <c r="BF129" s="5">
        <v>33783.199999999997</v>
      </c>
      <c r="BG129" s="5">
        <v>4306.3500000000004</v>
      </c>
      <c r="BH129" s="5">
        <v>22370</v>
      </c>
      <c r="BI129" s="5">
        <v>16248.4</v>
      </c>
      <c r="BJ129" s="5">
        <v>3204.8</v>
      </c>
      <c r="BK129" s="5">
        <v>9907.24</v>
      </c>
      <c r="BL129" s="5">
        <v>30406.75</v>
      </c>
      <c r="BM129" s="5">
        <v>7014.71</v>
      </c>
      <c r="BN129" s="5">
        <v>13719</v>
      </c>
      <c r="BO129" s="5">
        <v>29558.5</v>
      </c>
      <c r="BP129" s="5">
        <v>30483.15</v>
      </c>
      <c r="BQ129" s="5">
        <v>12910.25</v>
      </c>
      <c r="BR129" s="5">
        <v>101215.45</v>
      </c>
      <c r="BS129" s="5">
        <v>8779.85</v>
      </c>
      <c r="BT129" s="5">
        <v>9798.4500000000007</v>
      </c>
      <c r="BU129" s="5">
        <v>1268.4000000000001</v>
      </c>
      <c r="BV129" s="5">
        <v>7992.5</v>
      </c>
      <c r="BW129" s="5">
        <v>31763.24</v>
      </c>
      <c r="BX129" s="5">
        <v>5595.35</v>
      </c>
      <c r="BY129" s="5">
        <v>12717.14</v>
      </c>
      <c r="BZ129" s="5">
        <v>20116.849999999999</v>
      </c>
      <c r="CA129" s="5"/>
      <c r="CB129" s="5"/>
    </row>
    <row r="130" spans="1:82" x14ac:dyDescent="0.2">
      <c r="B130" s="33" t="s">
        <v>2</v>
      </c>
      <c r="C130" s="5">
        <v>64401961.040000014</v>
      </c>
      <c r="D130" s="5">
        <v>9757685</v>
      </c>
      <c r="E130" s="5">
        <v>786866</v>
      </c>
      <c r="F130" s="5">
        <v>107067.5</v>
      </c>
      <c r="G130" s="5">
        <v>70239</v>
      </c>
      <c r="H130" s="5">
        <v>603822.6</v>
      </c>
      <c r="I130" s="5">
        <v>1589486.53</v>
      </c>
      <c r="J130" s="5">
        <v>363574.5</v>
      </c>
      <c r="K130" s="5">
        <v>283035.88</v>
      </c>
      <c r="L130" s="5">
        <v>480473.5</v>
      </c>
      <c r="M130" s="5">
        <v>76943.33</v>
      </c>
      <c r="N130" s="5">
        <v>252361.4</v>
      </c>
      <c r="O130" s="5">
        <v>1399283</v>
      </c>
      <c r="P130" s="5">
        <v>1213580.95</v>
      </c>
      <c r="Q130" s="5">
        <v>1519580.1</v>
      </c>
      <c r="R130" s="5">
        <v>426593.5</v>
      </c>
      <c r="S130" s="5">
        <v>2496318.44</v>
      </c>
      <c r="T130" s="5">
        <v>935876.87</v>
      </c>
      <c r="U130" s="5">
        <v>431011.13</v>
      </c>
      <c r="V130" s="5">
        <v>872968.05</v>
      </c>
      <c r="W130" s="5">
        <v>1126628.55</v>
      </c>
      <c r="X130" s="5">
        <v>948373.4</v>
      </c>
      <c r="Y130" s="5">
        <v>754394.95</v>
      </c>
      <c r="Z130" s="5">
        <v>186095.75</v>
      </c>
      <c r="AA130" s="5">
        <v>978296.25</v>
      </c>
      <c r="AB130" s="5">
        <v>176242.95</v>
      </c>
      <c r="AC130" s="5">
        <v>612772.21</v>
      </c>
      <c r="AD130" s="5">
        <v>210477.6</v>
      </c>
      <c r="AE130" s="5">
        <v>682727.25</v>
      </c>
      <c r="AF130" s="5">
        <v>523367.25</v>
      </c>
      <c r="AG130" s="5">
        <v>908985.85</v>
      </c>
      <c r="AH130" s="5">
        <v>1072016.6000000001</v>
      </c>
      <c r="AI130" s="5">
        <v>540529</v>
      </c>
      <c r="AJ130" s="5">
        <v>403969.75</v>
      </c>
      <c r="AK130" s="5">
        <v>273309.55</v>
      </c>
      <c r="AL130" s="5">
        <v>616935.4</v>
      </c>
      <c r="AM130" s="5">
        <v>817600.35</v>
      </c>
      <c r="AN130" s="5">
        <v>117032.05</v>
      </c>
      <c r="AO130" s="5">
        <v>1017207.55</v>
      </c>
      <c r="AP130" s="5">
        <v>586120.1</v>
      </c>
      <c r="AQ130" s="5">
        <v>427020.95</v>
      </c>
      <c r="AR130" s="5">
        <v>525513.80000000005</v>
      </c>
      <c r="AS130" s="5">
        <v>320094.95</v>
      </c>
      <c r="AT130" s="5">
        <v>384148</v>
      </c>
      <c r="AU130" s="5">
        <v>316905.34999999998</v>
      </c>
      <c r="AV130" s="5">
        <v>263721.15000000002</v>
      </c>
      <c r="AW130" s="5">
        <v>381704.25</v>
      </c>
      <c r="AX130" s="5">
        <v>1005066.6</v>
      </c>
      <c r="AY130" s="5">
        <v>735739.25</v>
      </c>
      <c r="AZ130" s="5">
        <v>676402.95</v>
      </c>
      <c r="BA130" s="5">
        <v>3299613.25</v>
      </c>
      <c r="BB130" s="5">
        <v>1534940.85</v>
      </c>
      <c r="BC130" s="5">
        <v>478772.8</v>
      </c>
      <c r="BD130" s="5">
        <v>458207.4</v>
      </c>
      <c r="BE130" s="5">
        <v>505987.45</v>
      </c>
      <c r="BF130" s="5">
        <v>786684.55</v>
      </c>
      <c r="BG130" s="5">
        <v>256596</v>
      </c>
      <c r="BH130" s="5">
        <v>760993.06</v>
      </c>
      <c r="BI130" s="5">
        <v>759097.05</v>
      </c>
      <c r="BJ130" s="5">
        <v>295190.21000000002</v>
      </c>
      <c r="BK130" s="5">
        <v>158356.5</v>
      </c>
      <c r="BL130" s="5">
        <v>1208003.6499999999</v>
      </c>
      <c r="BM130" s="5">
        <v>406374.63</v>
      </c>
      <c r="BN130" s="5">
        <v>944996.3</v>
      </c>
      <c r="BO130" s="5">
        <v>1797239.25</v>
      </c>
      <c r="BP130" s="5">
        <v>889151.85</v>
      </c>
      <c r="BQ130" s="5">
        <v>343061.2</v>
      </c>
      <c r="BR130" s="5">
        <v>2543488</v>
      </c>
      <c r="BS130" s="5">
        <v>843476.95</v>
      </c>
      <c r="BT130" s="5">
        <v>361093.25</v>
      </c>
      <c r="BU130" s="5">
        <v>140355.29999999999</v>
      </c>
      <c r="BV130" s="5">
        <v>313785.84999999998</v>
      </c>
      <c r="BW130" s="5">
        <v>2170204.9500000002</v>
      </c>
      <c r="BX130" s="5">
        <v>178326</v>
      </c>
      <c r="BY130" s="5">
        <v>300883.3</v>
      </c>
      <c r="BZ130" s="5">
        <v>1410914.55</v>
      </c>
      <c r="CA130" s="5"/>
      <c r="CB130" s="5"/>
    </row>
    <row r="131" spans="1:82" x14ac:dyDescent="0.2">
      <c r="B131" s="33" t="s">
        <v>3</v>
      </c>
      <c r="C131" s="5">
        <v>99162376.300000027</v>
      </c>
      <c r="D131" s="5">
        <v>13596104.300000001</v>
      </c>
      <c r="E131" s="5">
        <v>1881725.55</v>
      </c>
      <c r="F131" s="5">
        <v>53156.800000000003</v>
      </c>
      <c r="G131" s="5">
        <v>64573.25</v>
      </c>
      <c r="H131" s="5">
        <v>1799437.35</v>
      </c>
      <c r="I131" s="5">
        <v>2188627.5</v>
      </c>
      <c r="J131" s="5">
        <v>490079.45</v>
      </c>
      <c r="K131" s="5">
        <v>525105.69999999995</v>
      </c>
      <c r="L131" s="5">
        <v>228336.6</v>
      </c>
      <c r="M131" s="5">
        <v>154164.5</v>
      </c>
      <c r="N131" s="5">
        <v>331341.09999999998</v>
      </c>
      <c r="O131" s="5">
        <v>2521584.4</v>
      </c>
      <c r="P131" s="5">
        <v>2743561.35</v>
      </c>
      <c r="Q131" s="5">
        <v>1786285.6500000001</v>
      </c>
      <c r="R131" s="5">
        <v>476445.5</v>
      </c>
      <c r="S131" s="5">
        <v>2042756.25</v>
      </c>
      <c r="T131" s="5">
        <v>2670683.1999999997</v>
      </c>
      <c r="U131" s="5">
        <v>938662.1</v>
      </c>
      <c r="V131" s="5">
        <v>630562.94999999995</v>
      </c>
      <c r="W131" s="5">
        <v>1376879.65</v>
      </c>
      <c r="X131" s="5">
        <v>1939193</v>
      </c>
      <c r="Y131" s="5">
        <v>991707.45</v>
      </c>
      <c r="Z131" s="5">
        <v>424390.94999999995</v>
      </c>
      <c r="AA131" s="5">
        <v>3346582.1999999997</v>
      </c>
      <c r="AB131" s="5">
        <v>446733.3</v>
      </c>
      <c r="AC131" s="5">
        <v>1969343.3499999999</v>
      </c>
      <c r="AD131" s="5">
        <v>323063.89999999997</v>
      </c>
      <c r="AE131" s="5">
        <v>1154092.7</v>
      </c>
      <c r="AF131" s="5">
        <v>863651.20000000007</v>
      </c>
      <c r="AG131" s="5">
        <v>947062.05</v>
      </c>
      <c r="AH131" s="5">
        <v>2381266.4500000002</v>
      </c>
      <c r="AI131" s="5">
        <v>1270723.6499999999</v>
      </c>
      <c r="AJ131" s="5">
        <v>546994</v>
      </c>
      <c r="AK131" s="5">
        <v>-11384.650000000001</v>
      </c>
      <c r="AL131" s="5">
        <v>655358.94999999995</v>
      </c>
      <c r="AM131" s="5">
        <v>1124005.75</v>
      </c>
      <c r="AN131" s="5">
        <v>96443.9</v>
      </c>
      <c r="AO131" s="5">
        <v>855513.59999999998</v>
      </c>
      <c r="AP131" s="5">
        <v>1018163.05</v>
      </c>
      <c r="AQ131" s="5">
        <v>698384.05</v>
      </c>
      <c r="AR131" s="5">
        <v>840830.15</v>
      </c>
      <c r="AS131" s="5">
        <v>591620.9</v>
      </c>
      <c r="AT131" s="5">
        <v>283981.84999999998</v>
      </c>
      <c r="AU131" s="5">
        <v>565098.85</v>
      </c>
      <c r="AV131" s="5">
        <v>510141.7</v>
      </c>
      <c r="AW131" s="5">
        <v>460602.35</v>
      </c>
      <c r="AX131" s="5">
        <v>1957035</v>
      </c>
      <c r="AY131" s="5">
        <v>925459</v>
      </c>
      <c r="AZ131" s="5">
        <v>1016948.15</v>
      </c>
      <c r="BA131" s="5">
        <v>6682842.0499999998</v>
      </c>
      <c r="BB131" s="5">
        <v>1877402.55</v>
      </c>
      <c r="BC131" s="5">
        <v>760393.4</v>
      </c>
      <c r="BD131" s="5">
        <v>379997.45</v>
      </c>
      <c r="BE131" s="5">
        <v>758197.4</v>
      </c>
      <c r="BF131" s="5">
        <v>994714.55</v>
      </c>
      <c r="BG131" s="5">
        <v>128825.15</v>
      </c>
      <c r="BH131" s="5">
        <v>1498975.75</v>
      </c>
      <c r="BI131" s="5">
        <v>664539.55000000005</v>
      </c>
      <c r="BJ131" s="5">
        <v>251829.2</v>
      </c>
      <c r="BK131" s="5">
        <v>185190.1</v>
      </c>
      <c r="BL131" s="5">
        <v>1945599.85</v>
      </c>
      <c r="BM131" s="5">
        <v>696468.9</v>
      </c>
      <c r="BN131" s="5">
        <v>766614.75</v>
      </c>
      <c r="BO131" s="5">
        <v>2947415.5500000003</v>
      </c>
      <c r="BP131" s="5">
        <v>665968.35000000009</v>
      </c>
      <c r="BQ131" s="5">
        <v>405335.5</v>
      </c>
      <c r="BR131" s="5">
        <v>4023513.5500000003</v>
      </c>
      <c r="BS131" s="5">
        <v>865661.64999999991</v>
      </c>
      <c r="BT131" s="5">
        <v>928497.25</v>
      </c>
      <c r="BU131" s="5">
        <v>233324.7</v>
      </c>
      <c r="BV131" s="5">
        <v>476320.94999999995</v>
      </c>
      <c r="BW131" s="5">
        <v>3331027.8000000003</v>
      </c>
      <c r="BX131" s="5">
        <v>480755.05</v>
      </c>
      <c r="BY131" s="5">
        <v>447844.19999999995</v>
      </c>
      <c r="BZ131" s="5">
        <v>2072041.15</v>
      </c>
      <c r="CA131" s="5"/>
      <c r="CB131" s="5"/>
    </row>
    <row r="132" spans="1:82" x14ac:dyDescent="0.2">
      <c r="B132" s="33" t="s">
        <v>79</v>
      </c>
      <c r="C132" s="5">
        <v>1772043399.3655171</v>
      </c>
      <c r="D132" s="5">
        <v>281370362.23246777</v>
      </c>
      <c r="E132" s="5">
        <v>27327095.867495671</v>
      </c>
      <c r="F132" s="5">
        <v>3862278.5031422894</v>
      </c>
      <c r="G132" s="5">
        <v>3067707.8203186374</v>
      </c>
      <c r="H132" s="5">
        <v>22773329.329091378</v>
      </c>
      <c r="I132" s="5">
        <v>36177768.009080455</v>
      </c>
      <c r="J132" s="5">
        <v>12880848.987080511</v>
      </c>
      <c r="K132" s="5">
        <v>3319519.7035786128</v>
      </c>
      <c r="L132" s="5">
        <v>6700385.21590997</v>
      </c>
      <c r="M132" s="5">
        <v>3211369.7449371857</v>
      </c>
      <c r="N132" s="5">
        <v>6877818.2839642316</v>
      </c>
      <c r="O132" s="5">
        <v>27040357.380664602</v>
      </c>
      <c r="P132" s="5">
        <v>27685835.720329542</v>
      </c>
      <c r="Q132" s="5">
        <v>28017979.026714481</v>
      </c>
      <c r="R132" s="5">
        <v>9435658.4856334347</v>
      </c>
      <c r="S132" s="5">
        <v>20153746.929695006</v>
      </c>
      <c r="T132" s="5">
        <v>30602509.507609304</v>
      </c>
      <c r="U132" s="5">
        <v>15542142.209623598</v>
      </c>
      <c r="V132" s="5">
        <v>28665165.075691</v>
      </c>
      <c r="W132" s="5">
        <v>24234935.341765963</v>
      </c>
      <c r="X132" s="5">
        <v>38111057.714402273</v>
      </c>
      <c r="Y132" s="5">
        <v>16761206.581606684</v>
      </c>
      <c r="Z132" s="5">
        <v>6077007.3717970224</v>
      </c>
      <c r="AA132" s="5">
        <v>40228708.608609796</v>
      </c>
      <c r="AB132" s="5">
        <v>4418881.7548103258</v>
      </c>
      <c r="AC132" s="5">
        <v>27650810.201970052</v>
      </c>
      <c r="AD132" s="5">
        <v>7188630.3279508688</v>
      </c>
      <c r="AE132" s="5">
        <v>23282282.414661177</v>
      </c>
      <c r="AF132" s="5">
        <v>10383243.375171145</v>
      </c>
      <c r="AG132" s="5">
        <v>21779193.285195604</v>
      </c>
      <c r="AH132" s="5">
        <v>39689907.804964818</v>
      </c>
      <c r="AI132" s="5">
        <v>14806963.765379112</v>
      </c>
      <c r="AJ132" s="5">
        <v>13079182.710624268</v>
      </c>
      <c r="AK132" s="5">
        <v>17016244.324254096</v>
      </c>
      <c r="AL132" s="5">
        <v>13529048.619860509</v>
      </c>
      <c r="AM132" s="5">
        <v>23216533.187788326</v>
      </c>
      <c r="AN132" s="5">
        <v>3762165.107221331</v>
      </c>
      <c r="AO132" s="5">
        <v>24656824.871703759</v>
      </c>
      <c r="AP132" s="5">
        <v>13852689.652352465</v>
      </c>
      <c r="AQ132" s="5">
        <v>17168647.640014872</v>
      </c>
      <c r="AR132" s="5">
        <v>9899165.0215796586</v>
      </c>
      <c r="AS132" s="5">
        <v>7162485.3644358702</v>
      </c>
      <c r="AT132" s="5">
        <v>6526110.3920020629</v>
      </c>
      <c r="AU132" s="5">
        <v>9599030.7447787374</v>
      </c>
      <c r="AV132" s="5">
        <v>8144858.943166282</v>
      </c>
      <c r="AW132" s="5">
        <v>13609519.443923099</v>
      </c>
      <c r="AX132" s="5">
        <v>19895241.441754587</v>
      </c>
      <c r="AY132" s="5">
        <v>19465848.025492936</v>
      </c>
      <c r="AZ132" s="5">
        <v>14328727.985937232</v>
      </c>
      <c r="BA132" s="5">
        <v>156201270.63778704</v>
      </c>
      <c r="BB132" s="5">
        <v>32373126.334641833</v>
      </c>
      <c r="BC132" s="5">
        <v>8784182.2533151768</v>
      </c>
      <c r="BD132" s="5">
        <v>8977812.2252831869</v>
      </c>
      <c r="BE132" s="5">
        <v>13031973.986255186</v>
      </c>
      <c r="BF132" s="5">
        <v>21970393.895050615</v>
      </c>
      <c r="BG132" s="5">
        <v>5062313.2379060835</v>
      </c>
      <c r="BH132" s="5">
        <v>14415014.643287569</v>
      </c>
      <c r="BI132" s="5">
        <v>13765203.054677024</v>
      </c>
      <c r="BJ132" s="5">
        <v>4133843.4980026963</v>
      </c>
      <c r="BK132" s="5">
        <v>6281029.1346390797</v>
      </c>
      <c r="BL132" s="5">
        <v>27468854.73163091</v>
      </c>
      <c r="BM132" s="5">
        <v>12299686.333198028</v>
      </c>
      <c r="BN132" s="5">
        <v>19526123.38278795</v>
      </c>
      <c r="BO132" s="5">
        <v>37830157.081114955</v>
      </c>
      <c r="BP132" s="5">
        <v>26821508.353343703</v>
      </c>
      <c r="BQ132" s="5">
        <v>10464740.04240074</v>
      </c>
      <c r="BR132" s="5">
        <v>88294973.076491728</v>
      </c>
      <c r="BS132" s="5">
        <v>21542044.273957323</v>
      </c>
      <c r="BT132" s="5">
        <v>14303465.132094495</v>
      </c>
      <c r="BU132" s="5">
        <v>4285334.2815387174</v>
      </c>
      <c r="BV132" s="5">
        <v>9152682.5515171997</v>
      </c>
      <c r="BW132" s="5">
        <v>60728468.781554416</v>
      </c>
      <c r="BX132" s="5">
        <v>6888152.6117793135</v>
      </c>
      <c r="BY132" s="5">
        <v>10234288.662776075</v>
      </c>
      <c r="BZ132" s="5">
        <v>32969727.110284079</v>
      </c>
      <c r="CA132" s="5"/>
      <c r="CB132" s="5"/>
    </row>
    <row r="133" spans="1:82" x14ac:dyDescent="0.2">
      <c r="B133" s="33"/>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row>
    <row r="134" spans="1:82" x14ac:dyDescent="0.2">
      <c r="B134" s="33" t="s">
        <v>80</v>
      </c>
      <c r="C134" s="50">
        <v>519245</v>
      </c>
      <c r="D134" s="48">
        <v>76328</v>
      </c>
      <c r="E134" s="48">
        <v>9847</v>
      </c>
      <c r="F134" s="48">
        <v>1376</v>
      </c>
      <c r="G134" s="48">
        <v>1242</v>
      </c>
      <c r="H134" s="48">
        <v>3638</v>
      </c>
      <c r="I134" s="48">
        <v>9521</v>
      </c>
      <c r="J134" s="48">
        <v>3559</v>
      </c>
      <c r="K134" s="48">
        <v>905</v>
      </c>
      <c r="L134" s="48">
        <v>1585</v>
      </c>
      <c r="M134" s="48">
        <v>1032</v>
      </c>
      <c r="N134" s="48">
        <v>2341</v>
      </c>
      <c r="O134" s="48">
        <v>7592</v>
      </c>
      <c r="P134" s="48">
        <v>9545</v>
      </c>
      <c r="Q134" s="48">
        <v>6769</v>
      </c>
      <c r="R134" s="48">
        <v>3461</v>
      </c>
      <c r="S134" s="48">
        <v>6087</v>
      </c>
      <c r="T134" s="48">
        <v>8044</v>
      </c>
      <c r="U134" s="48">
        <v>3971</v>
      </c>
      <c r="V134" s="48">
        <v>4995</v>
      </c>
      <c r="W134" s="48">
        <v>6731</v>
      </c>
      <c r="X134" s="48">
        <v>10095</v>
      </c>
      <c r="Y134" s="48">
        <v>4822</v>
      </c>
      <c r="Z134" s="48">
        <v>2106</v>
      </c>
      <c r="AA134" s="48">
        <v>12046</v>
      </c>
      <c r="AB134" s="48">
        <v>1537</v>
      </c>
      <c r="AC134" s="48">
        <v>9057</v>
      </c>
      <c r="AD134" s="48">
        <v>2447</v>
      </c>
      <c r="AE134" s="48">
        <v>5925</v>
      </c>
      <c r="AF134" s="48">
        <v>3612</v>
      </c>
      <c r="AG134" s="48">
        <v>7238</v>
      </c>
      <c r="AH134" s="48">
        <v>13286</v>
      </c>
      <c r="AI134" s="48">
        <v>5210</v>
      </c>
      <c r="AJ134" s="48">
        <v>5297</v>
      </c>
      <c r="AK134" s="48">
        <v>6224</v>
      </c>
      <c r="AL134" s="48">
        <v>4954</v>
      </c>
      <c r="AM134" s="48">
        <v>6538</v>
      </c>
      <c r="AN134" s="48">
        <v>1544</v>
      </c>
      <c r="AO134" s="48">
        <v>8991</v>
      </c>
      <c r="AP134" s="48">
        <v>5074</v>
      </c>
      <c r="AQ134" s="48">
        <v>5801</v>
      </c>
      <c r="AR134" s="48">
        <v>3000</v>
      </c>
      <c r="AS134" s="48">
        <v>1865</v>
      </c>
      <c r="AT134" s="48">
        <v>1802</v>
      </c>
      <c r="AU134" s="48">
        <v>3951</v>
      </c>
      <c r="AV134" s="48">
        <v>3025</v>
      </c>
      <c r="AW134" s="48">
        <v>5029</v>
      </c>
      <c r="AX134" s="48">
        <v>5443</v>
      </c>
      <c r="AY134" s="48">
        <v>6564</v>
      </c>
      <c r="AZ134" s="48">
        <v>4043</v>
      </c>
      <c r="BA134" s="48">
        <v>27828</v>
      </c>
      <c r="BB134" s="48">
        <v>9836</v>
      </c>
      <c r="BC134" s="48">
        <v>2607</v>
      </c>
      <c r="BD134" s="48">
        <v>3656</v>
      </c>
      <c r="BE134" s="48">
        <v>5051</v>
      </c>
      <c r="BF134" s="48">
        <v>8877</v>
      </c>
      <c r="BG134" s="48">
        <v>1960</v>
      </c>
      <c r="BH134" s="48">
        <v>6257</v>
      </c>
      <c r="BI134" s="48">
        <v>5080</v>
      </c>
      <c r="BJ134" s="48">
        <v>1613</v>
      </c>
      <c r="BK134" s="48">
        <v>2896</v>
      </c>
      <c r="BL134" s="48">
        <v>9414</v>
      </c>
      <c r="BM134" s="48">
        <v>3920</v>
      </c>
      <c r="BN134" s="48">
        <v>6574</v>
      </c>
      <c r="BO134" s="48">
        <v>13493</v>
      </c>
      <c r="BP134" s="48">
        <v>10444</v>
      </c>
      <c r="BQ134" s="48">
        <v>4113</v>
      </c>
      <c r="BR134" s="48">
        <v>24306</v>
      </c>
      <c r="BS134" s="48">
        <v>4848</v>
      </c>
      <c r="BT134" s="48">
        <v>4538</v>
      </c>
      <c r="BU134" s="48">
        <v>1517</v>
      </c>
      <c r="BV134" s="48">
        <v>3182</v>
      </c>
      <c r="BW134" s="48">
        <v>18017</v>
      </c>
      <c r="BX134" s="48">
        <v>2087</v>
      </c>
      <c r="BY134" s="48">
        <v>3569</v>
      </c>
      <c r="BZ134" s="48">
        <v>8467</v>
      </c>
      <c r="CA134" s="48"/>
      <c r="CB134" s="48" t="s">
        <v>110</v>
      </c>
    </row>
    <row r="135" spans="1:82" x14ac:dyDescent="0.2">
      <c r="B135" s="33"/>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row>
    <row r="136" spans="1:82" s="32" customFormat="1" x14ac:dyDescent="0.2">
      <c r="A136" s="21"/>
      <c r="B136" s="21" t="s">
        <v>104</v>
      </c>
      <c r="C136" s="169">
        <v>3412.7307906008091</v>
      </c>
      <c r="D136" s="51">
        <v>3686.3321747257596</v>
      </c>
      <c r="E136" s="51">
        <v>2775.1696828979052</v>
      </c>
      <c r="F136" s="51">
        <v>2806.8884470510825</v>
      </c>
      <c r="G136" s="51">
        <v>2469.9740904336854</v>
      </c>
      <c r="H136" s="51">
        <v>6259.8486336150017</v>
      </c>
      <c r="I136" s="51">
        <v>3799.7865779939561</v>
      </c>
      <c r="J136" s="51">
        <v>3619.2326459905903</v>
      </c>
      <c r="K136" s="51">
        <v>3667.9775730150418</v>
      </c>
      <c r="L136" s="51">
        <v>4227.3723759684353</v>
      </c>
      <c r="M136" s="51">
        <v>3111.792388505025</v>
      </c>
      <c r="N136" s="51">
        <v>2937.9830345853188</v>
      </c>
      <c r="O136" s="51">
        <v>3561.6909089389624</v>
      </c>
      <c r="P136" s="51">
        <v>2900.559006844373</v>
      </c>
      <c r="Q136" s="51">
        <v>4139.1607366988446</v>
      </c>
      <c r="R136" s="51">
        <v>2726.2809840027262</v>
      </c>
      <c r="S136" s="51">
        <v>3310.9490602423207</v>
      </c>
      <c r="T136" s="51">
        <v>3804.3895459484465</v>
      </c>
      <c r="U136" s="51">
        <v>3913.9114101293371</v>
      </c>
      <c r="V136" s="51">
        <v>5738.7717869251246</v>
      </c>
      <c r="W136" s="51">
        <v>3600.4955195017028</v>
      </c>
      <c r="X136" s="51">
        <v>3775.2409821101805</v>
      </c>
      <c r="Y136" s="51">
        <v>3475.9864333485452</v>
      </c>
      <c r="Z136" s="51">
        <v>2885.568552610172</v>
      </c>
      <c r="AA136" s="51">
        <v>3339.5906200074542</v>
      </c>
      <c r="AB136" s="51">
        <v>2875.0043948017733</v>
      </c>
      <c r="AC136" s="51">
        <v>3052.9767254024569</v>
      </c>
      <c r="AD136" s="51">
        <v>2937.7320506542169</v>
      </c>
      <c r="AE136" s="51">
        <v>3929.4991417149663</v>
      </c>
      <c r="AF136" s="51">
        <v>2874.6520972234621</v>
      </c>
      <c r="AG136" s="51">
        <v>3009.0070855478866</v>
      </c>
      <c r="AH136" s="51">
        <v>2987.3481713807632</v>
      </c>
      <c r="AI136" s="51">
        <v>2842.0275941226705</v>
      </c>
      <c r="AJ136" s="51">
        <v>2469.1679650036376</v>
      </c>
      <c r="AK136" s="51">
        <v>2733.9724171359408</v>
      </c>
      <c r="AL136" s="51">
        <v>2730.9343197134658</v>
      </c>
      <c r="AM136" s="51">
        <v>3551.0145591600376</v>
      </c>
      <c r="AN136" s="51">
        <v>2436.6354321381677</v>
      </c>
      <c r="AO136" s="51">
        <v>2742.3895975646487</v>
      </c>
      <c r="AP136" s="51">
        <v>2730.1319772078173</v>
      </c>
      <c r="AQ136" s="51">
        <v>2959.6013859705004</v>
      </c>
      <c r="AR136" s="51">
        <v>3299.7216738598863</v>
      </c>
      <c r="AS136" s="51">
        <v>3840.4747262390724</v>
      </c>
      <c r="AT136" s="51">
        <v>3621.5928923429869</v>
      </c>
      <c r="AU136" s="51">
        <v>2429.5192975901637</v>
      </c>
      <c r="AV136" s="51">
        <v>2692.5153531128203</v>
      </c>
      <c r="AW136" s="51">
        <v>2706.2078830628552</v>
      </c>
      <c r="AX136" s="51">
        <v>3655.1977662602585</v>
      </c>
      <c r="AY136" s="51">
        <v>2965.546621799655</v>
      </c>
      <c r="AZ136" s="51">
        <v>3544.0831031257067</v>
      </c>
      <c r="BA136" s="51">
        <v>5613.0972631086333</v>
      </c>
      <c r="BB136" s="51">
        <v>3291.2897859538261</v>
      </c>
      <c r="BC136" s="51">
        <v>3369.4600127791241</v>
      </c>
      <c r="BD136" s="51">
        <v>2455.6379171999965</v>
      </c>
      <c r="BE136" s="51">
        <v>2580.0780016343665</v>
      </c>
      <c r="BF136" s="51">
        <v>2474.9795984060625</v>
      </c>
      <c r="BG136" s="51">
        <v>2582.8128764826956</v>
      </c>
      <c r="BH136" s="51">
        <v>2303.822062216329</v>
      </c>
      <c r="BI136" s="51">
        <v>2709.6856406844536</v>
      </c>
      <c r="BJ136" s="51">
        <v>2562.8291990097309</v>
      </c>
      <c r="BK136" s="51">
        <v>2168.8636514637706</v>
      </c>
      <c r="BL136" s="51">
        <v>2917.8728204409294</v>
      </c>
      <c r="BM136" s="51">
        <v>3137.6750849994969</v>
      </c>
      <c r="BN136" s="51">
        <v>2970.2043478533542</v>
      </c>
      <c r="BO136" s="51">
        <v>2803.687621812418</v>
      </c>
      <c r="BP136" s="51">
        <v>2568.1260391941501</v>
      </c>
      <c r="BQ136" s="51">
        <v>2544.3083010942719</v>
      </c>
      <c r="BR136" s="51">
        <v>3632.6410382823883</v>
      </c>
      <c r="BS136" s="51">
        <v>4443.4909806017577</v>
      </c>
      <c r="BT136" s="51">
        <v>3151.9314967154023</v>
      </c>
      <c r="BU136" s="51">
        <v>2824.8742791949358</v>
      </c>
      <c r="BV136" s="51">
        <v>2876.3930080192331</v>
      </c>
      <c r="BW136" s="51">
        <v>3370.620457432115</v>
      </c>
      <c r="BX136" s="51">
        <v>3300.5043659699631</v>
      </c>
      <c r="BY136" s="51">
        <v>2867.5507600941651</v>
      </c>
      <c r="BZ136" s="51">
        <v>3893.9089536180559</v>
      </c>
      <c r="CA136" s="51"/>
      <c r="CB136" s="51"/>
      <c r="CC136" s="21"/>
      <c r="CD136" s="21"/>
    </row>
    <row r="137" spans="1:82" x14ac:dyDescent="0.2">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row>
    <row r="138" spans="1:82" x14ac:dyDescent="0.2">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row>
    <row r="139" spans="1:82" s="32" customFormat="1" x14ac:dyDescent="0.2">
      <c r="A139" s="25" t="s">
        <v>159</v>
      </c>
      <c r="B139" s="27" t="s">
        <v>268</v>
      </c>
      <c r="C139" s="16">
        <v>3485.6540623381225</v>
      </c>
      <c r="D139" s="16">
        <v>3851.9460857683052</v>
      </c>
      <c r="E139" s="16">
        <v>2832.3157215129427</v>
      </c>
      <c r="F139" s="16">
        <v>2900.5564787439944</v>
      </c>
      <c r="G139" s="16">
        <v>2562.743242701998</v>
      </c>
      <c r="H139" s="16">
        <v>6564.3197117003938</v>
      </c>
      <c r="I139" s="16">
        <v>3765.4875322525941</v>
      </c>
      <c r="J139" s="16">
        <v>3485.0916128085992</v>
      </c>
      <c r="K139" s="16">
        <v>3772.3930867373656</v>
      </c>
      <c r="L139" s="16">
        <v>4298.8949243162497</v>
      </c>
      <c r="M139" s="16">
        <v>3102.3616549229728</v>
      </c>
      <c r="N139" s="16">
        <v>3010.4772771071921</v>
      </c>
      <c r="O139" s="16">
        <v>3609.4264019530574</v>
      </c>
      <c r="P139" s="16">
        <v>2885.3903287564417</v>
      </c>
      <c r="Q139" s="16">
        <v>4047.5353378935579</v>
      </c>
      <c r="R139" s="16">
        <v>2792.0367118577387</v>
      </c>
      <c r="S139" s="16">
        <v>3240.9157563363742</v>
      </c>
      <c r="T139" s="16">
        <v>3794.8457426723326</v>
      </c>
      <c r="U139" s="16">
        <v>4058.3766308344093</v>
      </c>
      <c r="V139" s="16">
        <v>5603.3505646917929</v>
      </c>
      <c r="W139" s="16">
        <v>3673.159967406652</v>
      </c>
      <c r="X139" s="16">
        <v>3900.6697675679598</v>
      </c>
      <c r="Y139" s="16">
        <v>3503.4393791477769</v>
      </c>
      <c r="Z139" s="16">
        <v>3004.4630475615331</v>
      </c>
      <c r="AA139" s="16">
        <v>3328.4907914813048</v>
      </c>
      <c r="AB139" s="16">
        <v>2832.1922740206401</v>
      </c>
      <c r="AC139" s="16">
        <v>3161.9913543844796</v>
      </c>
      <c r="AD139" s="16">
        <v>2982.8659149822433</v>
      </c>
      <c r="AE139" s="16">
        <v>4218.1336628135423</v>
      </c>
      <c r="AF139" s="16">
        <v>2941.9470211830112</v>
      </c>
      <c r="AG139" s="16">
        <v>3058.5518884402481</v>
      </c>
      <c r="AH139" s="16">
        <v>3240.454454029305</v>
      </c>
      <c r="AI139" s="16">
        <v>2903.6417334790112</v>
      </c>
      <c r="AJ139" s="16">
        <v>2547.2444334137272</v>
      </c>
      <c r="AK139" s="16">
        <v>2914.2591304584166</v>
      </c>
      <c r="AL139" s="16">
        <v>2834.4134353148129</v>
      </c>
      <c r="AM139" s="16">
        <v>3605.0712928038756</v>
      </c>
      <c r="AN139" s="16">
        <v>2553.5003556563042</v>
      </c>
      <c r="AO139" s="16">
        <v>2761.1285824324332</v>
      </c>
      <c r="AP139" s="16">
        <v>2815.3900812838301</v>
      </c>
      <c r="AQ139" s="16">
        <v>3021.2984992390047</v>
      </c>
      <c r="AR139" s="16">
        <v>3326.7159352261428</v>
      </c>
      <c r="AS139" s="16">
        <v>4079.8546250301661</v>
      </c>
      <c r="AT139" s="16">
        <v>3622.1600089462377</v>
      </c>
      <c r="AU139" s="16">
        <v>2454.8266061263048</v>
      </c>
      <c r="AV139" s="16">
        <v>2788.4109369206426</v>
      </c>
      <c r="AW139" s="16">
        <v>2745.2939364224248</v>
      </c>
      <c r="AX139" s="16">
        <v>3729.6849232594514</v>
      </c>
      <c r="AY139" s="16">
        <v>3114.5465410659285</v>
      </c>
      <c r="AZ139" s="16">
        <v>3554.4462335556159</v>
      </c>
      <c r="BA139" s="16">
        <v>5698.699137061114</v>
      </c>
      <c r="BB139" s="16">
        <v>3221.9011643505796</v>
      </c>
      <c r="BC139" s="16">
        <v>3336.9439752964636</v>
      </c>
      <c r="BD139" s="16">
        <v>2507.0828262239411</v>
      </c>
      <c r="BE139" s="16">
        <v>2626.2984396802685</v>
      </c>
      <c r="BF139" s="16">
        <v>2607.2783500845007</v>
      </c>
      <c r="BG139" s="16">
        <v>2784.9480830801754</v>
      </c>
      <c r="BH139" s="16">
        <v>2262.2445581909333</v>
      </c>
      <c r="BI139" s="16">
        <v>2668.4134800690454</v>
      </c>
      <c r="BJ139" s="16">
        <v>2557.1098525275993</v>
      </c>
      <c r="BK139" s="16">
        <v>2202.1999672316633</v>
      </c>
      <c r="BL139" s="16">
        <v>2949.4753446672307</v>
      </c>
      <c r="BM139" s="16">
        <v>3140.7041633723702</v>
      </c>
      <c r="BN139" s="16">
        <v>2918.221824831016</v>
      </c>
      <c r="BO139" s="16">
        <v>2824.3025197429429</v>
      </c>
      <c r="BP139" s="16">
        <v>2666.9700956513607</v>
      </c>
      <c r="BQ139" s="16">
        <v>2669.5433326131511</v>
      </c>
      <c r="BR139" s="16">
        <v>3706.2572477723952</v>
      </c>
      <c r="BS139" s="16">
        <v>4412.4454836098894</v>
      </c>
      <c r="BT139" s="16">
        <v>3391.8073082340452</v>
      </c>
      <c r="BU139" s="16">
        <v>2886.6567988486204</v>
      </c>
      <c r="BV139" s="16">
        <v>2931.5950371297922</v>
      </c>
      <c r="BW139" s="16">
        <v>3423.1192857611113</v>
      </c>
      <c r="BX139" s="16">
        <v>3351.0012822717572</v>
      </c>
      <c r="BY139" s="16">
        <v>3004.7994766876359</v>
      </c>
      <c r="BZ139" s="16">
        <v>3882.8172424501349</v>
      </c>
      <c r="CA139" s="16"/>
      <c r="CB139" s="16"/>
      <c r="CC139" s="27"/>
      <c r="CD139" s="27"/>
    </row>
    <row r="140" spans="1:82" s="6" customFormat="1" x14ac:dyDescent="0.2">
      <c r="A140" s="52"/>
      <c r="B140" s="52" t="s">
        <v>140</v>
      </c>
      <c r="C140" s="62">
        <v>1</v>
      </c>
      <c r="D140" s="62">
        <v>1.1050855927981791</v>
      </c>
      <c r="E140" s="62">
        <v>0.81256363106012575</v>
      </c>
      <c r="F140" s="62">
        <v>0.83214123572502385</v>
      </c>
      <c r="G140" s="62">
        <v>0.73522592800931885</v>
      </c>
      <c r="H140" s="62">
        <v>1.8832390117615831</v>
      </c>
      <c r="I140" s="62">
        <v>1.0802814808669692</v>
      </c>
      <c r="J140" s="62">
        <v>0.99983863874054502</v>
      </c>
      <c r="K140" s="62">
        <v>1.0822626167918978</v>
      </c>
      <c r="L140" s="62">
        <v>1.2333108356233773</v>
      </c>
      <c r="M140" s="62">
        <v>0.89003716359676754</v>
      </c>
      <c r="N140" s="62">
        <v>0.86367643583305309</v>
      </c>
      <c r="O140" s="62">
        <v>1.0355090715835151</v>
      </c>
      <c r="P140" s="62">
        <v>0.82779021588303192</v>
      </c>
      <c r="Q140" s="62">
        <v>1.1611982329590489</v>
      </c>
      <c r="R140" s="62">
        <v>0.80100797782120814</v>
      </c>
      <c r="S140" s="62">
        <v>0.92978697781684572</v>
      </c>
      <c r="T140" s="62">
        <v>1.0887040638011016</v>
      </c>
      <c r="U140" s="62">
        <v>1.1643084936868673</v>
      </c>
      <c r="V140" s="62">
        <v>1.6075463785218986</v>
      </c>
      <c r="W140" s="62">
        <v>1.0537936070863996</v>
      </c>
      <c r="X140" s="62">
        <v>1.1190639397391751</v>
      </c>
      <c r="Y140" s="62">
        <v>1.0051024331421243</v>
      </c>
      <c r="Z140" s="62">
        <v>0.86195101230045368</v>
      </c>
      <c r="AA140" s="62">
        <v>0.95491139738881747</v>
      </c>
      <c r="AB140" s="62">
        <v>0.81252821518405349</v>
      </c>
      <c r="AC140" s="62">
        <v>0.90714434015390066</v>
      </c>
      <c r="AD140" s="62">
        <v>0.85575500656005532</v>
      </c>
      <c r="AE140" s="62">
        <v>1.2101412209518245</v>
      </c>
      <c r="AF140" s="62">
        <v>0.84401577682944218</v>
      </c>
      <c r="AG140" s="62">
        <v>0.87746857081641061</v>
      </c>
      <c r="AH140" s="62">
        <v>0.92965463470452903</v>
      </c>
      <c r="AI140" s="62">
        <v>0.83302636508090355</v>
      </c>
      <c r="AJ140" s="62">
        <v>0.73077947147316025</v>
      </c>
      <c r="AK140" s="62">
        <v>0.83607239225099028</v>
      </c>
      <c r="AL140" s="62">
        <v>0.81316544459765827</v>
      </c>
      <c r="AM140" s="62">
        <v>1.0342596334375334</v>
      </c>
      <c r="AN140" s="62">
        <v>0.73257423427253587</v>
      </c>
      <c r="AO140" s="62">
        <v>0.79214073830961618</v>
      </c>
      <c r="AP140" s="62">
        <v>0.80770783070632957</v>
      </c>
      <c r="AQ140" s="62">
        <v>0.86678093844240089</v>
      </c>
      <c r="AR140" s="62">
        <v>0.9544022085182583</v>
      </c>
      <c r="AS140" s="62">
        <v>1.1704703197922812</v>
      </c>
      <c r="AT140" s="62">
        <v>1.0391622186731144</v>
      </c>
      <c r="AU140" s="62">
        <v>0.70426570228247076</v>
      </c>
      <c r="AV140" s="62">
        <v>0.79996777851506584</v>
      </c>
      <c r="AW140" s="62">
        <v>0.78759793350833107</v>
      </c>
      <c r="AX140" s="62">
        <v>1.0700100631207323</v>
      </c>
      <c r="AY140" s="62">
        <v>0.89353288805049669</v>
      </c>
      <c r="AZ140" s="62">
        <v>1.0197357999351631</v>
      </c>
      <c r="BA140" s="62">
        <v>1.6349009497627873</v>
      </c>
      <c r="BB140" s="62">
        <v>0.92433187767043601</v>
      </c>
      <c r="BC140" s="62">
        <v>0.95733653300582944</v>
      </c>
      <c r="BD140" s="62">
        <v>0.71925749985132748</v>
      </c>
      <c r="BE140" s="62">
        <v>0.7534592913441871</v>
      </c>
      <c r="BF140" s="62">
        <v>0.74800261398733847</v>
      </c>
      <c r="BG140" s="62">
        <v>0.79897431967533683</v>
      </c>
      <c r="BH140" s="62">
        <v>0.64901579954077682</v>
      </c>
      <c r="BI140" s="62">
        <v>0.7655416838121667</v>
      </c>
      <c r="BJ140" s="62">
        <v>0.73360976356108321</v>
      </c>
      <c r="BK140" s="62">
        <v>0.63178959467780971</v>
      </c>
      <c r="BL140" s="62">
        <v>0.84617557907877083</v>
      </c>
      <c r="BM140" s="62">
        <v>0.90103725361249265</v>
      </c>
      <c r="BN140" s="62">
        <v>0.83720925044223071</v>
      </c>
      <c r="BO140" s="62">
        <v>0.81026472198117239</v>
      </c>
      <c r="BP140" s="62">
        <v>0.76512759096420446</v>
      </c>
      <c r="BQ140" s="62">
        <v>0.76586582743740872</v>
      </c>
      <c r="BR140" s="62">
        <v>1.0632888925547292</v>
      </c>
      <c r="BS140" s="62">
        <v>1.2658873785799873</v>
      </c>
      <c r="BT140" s="62">
        <v>0.97307628570543625</v>
      </c>
      <c r="BU140" s="62">
        <v>0.82815355374431388</v>
      </c>
      <c r="BV140" s="62">
        <v>0.84104589402751118</v>
      </c>
      <c r="BW140" s="62">
        <v>0.98205938528074588</v>
      </c>
      <c r="BX140" s="62">
        <v>0.96136943665142649</v>
      </c>
      <c r="BY140" s="62">
        <v>0.86204753052058847</v>
      </c>
      <c r="BZ140" s="62">
        <v>1.113942225191906</v>
      </c>
      <c r="CA140" s="62"/>
      <c r="CB140" s="62"/>
      <c r="CC140" s="52"/>
      <c r="CD140" s="52"/>
    </row>
    <row r="141" spans="1:82" s="6" customFormat="1" x14ac:dyDescent="0.2">
      <c r="A141" s="52"/>
      <c r="B141" s="52"/>
      <c r="CC141" s="52"/>
      <c r="CD141" s="52"/>
    </row>
    <row r="142" spans="1:82" x14ac:dyDescent="0.2">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row>
    <row r="143" spans="1:82" s="54" customFormat="1" ht="15.75" x14ac:dyDescent="0.25">
      <c r="A143" s="22" t="s">
        <v>101</v>
      </c>
      <c r="B143" s="22" t="s">
        <v>100</v>
      </c>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22"/>
      <c r="CD143" s="22"/>
    </row>
    <row r="144" spans="1:82" x14ac:dyDescent="0.2">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row>
    <row r="145" spans="2:80" x14ac:dyDescent="0.2">
      <c r="B145" s="3" t="s">
        <v>102</v>
      </c>
      <c r="C145" s="10">
        <v>0.96</v>
      </c>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t="s">
        <v>111</v>
      </c>
    </row>
    <row r="146" spans="2:80" x14ac:dyDescent="0.2">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row>
    <row r="147" spans="2:80" s="32" customFormat="1" x14ac:dyDescent="0.2">
      <c r="B147" s="84" t="s">
        <v>103</v>
      </c>
      <c r="C147" s="149">
        <v>114439500</v>
      </c>
      <c r="D147" s="149">
        <v>0</v>
      </c>
      <c r="E147" s="149">
        <v>5060500</v>
      </c>
      <c r="F147" s="149">
        <v>613200</v>
      </c>
      <c r="G147" s="149">
        <v>973100</v>
      </c>
      <c r="H147" s="149">
        <v>0</v>
      </c>
      <c r="I147" s="149">
        <v>0</v>
      </c>
      <c r="J147" s="149">
        <v>0</v>
      </c>
      <c r="K147" s="149">
        <v>0</v>
      </c>
      <c r="L147" s="149">
        <v>0</v>
      </c>
      <c r="M147" s="149">
        <v>251700</v>
      </c>
      <c r="N147" s="149">
        <v>786000</v>
      </c>
      <c r="O147" s="149">
        <v>0</v>
      </c>
      <c r="P147" s="149">
        <v>4398700</v>
      </c>
      <c r="Q147" s="149">
        <v>0</v>
      </c>
      <c r="R147" s="149">
        <v>1918100</v>
      </c>
      <c r="S147" s="149">
        <v>641000</v>
      </c>
      <c r="T147" s="149">
        <v>0</v>
      </c>
      <c r="U147" s="149">
        <v>0</v>
      </c>
      <c r="V147" s="149">
        <v>0</v>
      </c>
      <c r="W147" s="149">
        <v>0</v>
      </c>
      <c r="X147" s="149">
        <v>0</v>
      </c>
      <c r="Y147" s="149">
        <v>0</v>
      </c>
      <c r="Z147" s="149">
        <v>719800</v>
      </c>
      <c r="AA147" s="149">
        <v>213700</v>
      </c>
      <c r="AB147" s="149">
        <v>790100</v>
      </c>
      <c r="AC147" s="149">
        <v>1668600</v>
      </c>
      <c r="AD147" s="149">
        <v>889100</v>
      </c>
      <c r="AE147" s="149">
        <v>0</v>
      </c>
      <c r="AF147" s="149">
        <v>1460300</v>
      </c>
      <c r="AG147" s="149">
        <v>2082200</v>
      </c>
      <c r="AH147" s="149">
        <v>1405300</v>
      </c>
      <c r="AI147" s="149">
        <v>2305900</v>
      </c>
      <c r="AJ147" s="149">
        <v>4232200</v>
      </c>
      <c r="AK147" s="149">
        <v>2688600</v>
      </c>
      <c r="AL147" s="149">
        <v>2535500</v>
      </c>
      <c r="AM147" s="149">
        <v>0</v>
      </c>
      <c r="AN147" s="149">
        <v>1224000</v>
      </c>
      <c r="AO147" s="149">
        <v>5260600</v>
      </c>
      <c r="AP147" s="149">
        <v>2693500</v>
      </c>
      <c r="AQ147" s="149">
        <v>1884900</v>
      </c>
      <c r="AR147" s="149">
        <v>58500</v>
      </c>
      <c r="AS147" s="149">
        <v>0</v>
      </c>
      <c r="AT147" s="149">
        <v>0</v>
      </c>
      <c r="AU147" s="149">
        <v>3521900</v>
      </c>
      <c r="AV147" s="149">
        <v>1687400</v>
      </c>
      <c r="AW147" s="149">
        <v>3022100</v>
      </c>
      <c r="AX147" s="149">
        <v>0</v>
      </c>
      <c r="AY147" s="149">
        <v>1520800</v>
      </c>
      <c r="AZ147" s="149">
        <v>0</v>
      </c>
      <c r="BA147" s="149">
        <v>0</v>
      </c>
      <c r="BB147" s="149">
        <v>1222900</v>
      </c>
      <c r="BC147" s="149">
        <v>24200</v>
      </c>
      <c r="BD147" s="149">
        <v>3067900</v>
      </c>
      <c r="BE147" s="149">
        <v>3636400</v>
      </c>
      <c r="BF147" s="149">
        <v>6559700</v>
      </c>
      <c r="BG147" s="149">
        <v>1100100</v>
      </c>
      <c r="BH147" s="149">
        <v>6782500</v>
      </c>
      <c r="BI147" s="149">
        <v>3443300</v>
      </c>
      <c r="BJ147" s="149">
        <v>1272800</v>
      </c>
      <c r="BK147" s="149">
        <v>3313100</v>
      </c>
      <c r="BL147" s="149">
        <v>3735000</v>
      </c>
      <c r="BM147" s="149">
        <v>805700</v>
      </c>
      <c r="BN147" s="149">
        <v>2813700</v>
      </c>
      <c r="BO147" s="149">
        <v>7042300</v>
      </c>
      <c r="BP147" s="149">
        <v>7094200</v>
      </c>
      <c r="BQ147" s="149">
        <v>2783200</v>
      </c>
      <c r="BR147" s="149">
        <v>0</v>
      </c>
      <c r="BS147" s="149">
        <v>0</v>
      </c>
      <c r="BT147" s="149">
        <v>0</v>
      </c>
      <c r="BU147" s="149">
        <v>697200</v>
      </c>
      <c r="BV147" s="149">
        <v>1319400</v>
      </c>
      <c r="BW147" s="149">
        <v>0</v>
      </c>
      <c r="BX147" s="149">
        <v>0</v>
      </c>
      <c r="BY147" s="149">
        <v>1218600</v>
      </c>
      <c r="BZ147" s="149">
        <v>0</v>
      </c>
      <c r="CA147" s="149"/>
      <c r="CB147" s="149"/>
    </row>
    <row r="148" spans="2:80" x14ac:dyDescent="0.2">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row>
    <row r="149" spans="2:80" x14ac:dyDescent="0.2">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row>
    <row r="150" spans="2:80" x14ac:dyDescent="0.2">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row>
    <row r="151" spans="2:80" x14ac:dyDescent="0.2">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row>
    <row r="152" spans="2:80" x14ac:dyDescent="0.2">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row>
    <row r="153" spans="2:80" x14ac:dyDescent="0.2">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row>
    <row r="154" spans="2:80" x14ac:dyDescent="0.2">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row>
    <row r="155" spans="2:80" x14ac:dyDescent="0.2">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row>
    <row r="156" spans="2:80" x14ac:dyDescent="0.2">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row>
    <row r="157" spans="2:80" x14ac:dyDescent="0.2">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row>
    <row r="158" spans="2:80" x14ac:dyDescent="0.2">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row>
    <row r="159" spans="2:80" x14ac:dyDescent="0.2">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row>
    <row r="160" spans="2:80" x14ac:dyDescent="0.2">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row>
    <row r="161" spans="3:80" x14ac:dyDescent="0.2">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row>
    <row r="162" spans="3:80" x14ac:dyDescent="0.2">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row>
    <row r="163" spans="3:80" x14ac:dyDescent="0.2">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row>
    <row r="164" spans="3:80" x14ac:dyDescent="0.2">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row>
    <row r="165" spans="3:80" x14ac:dyDescent="0.2">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row>
    <row r="166" spans="3:80" x14ac:dyDescent="0.2">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row>
    <row r="167" spans="3:80" x14ac:dyDescent="0.2">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row>
    <row r="168" spans="3:80" x14ac:dyDescent="0.2">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row>
    <row r="169" spans="3:80" x14ac:dyDescent="0.2">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row>
    <row r="170" spans="3:80" x14ac:dyDescent="0.2">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row>
    <row r="171" spans="3:80" x14ac:dyDescent="0.2">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row>
    <row r="172" spans="3:80" x14ac:dyDescent="0.2">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row>
  </sheetData>
  <sheetProtection sheet="1" objects="1" scenarios="1" selectLockedCells="1"/>
  <customSheetViews>
    <customSheetView guid="{9D399F31-A492-4634-9491-16051407BF4C}" state="hidden">
      <pane xSplit="3" ySplit="5" topLeftCell="D6" activePane="bottomRight" state="frozen"/>
      <selection pane="bottomRight" activeCell="E152" sqref="E152"/>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98"/>
  <sheetViews>
    <sheetView zoomScaleNormal="100" workbookViewId="0">
      <pane xSplit="3" ySplit="5" topLeftCell="BG6" activePane="bottomRight" state="frozen"/>
      <selection pane="topRight"/>
      <selection pane="bottomLeft"/>
      <selection pane="bottomRight"/>
    </sheetView>
  </sheetViews>
  <sheetFormatPr baseColWidth="10" defaultRowHeight="12.75" x14ac:dyDescent="0.2"/>
  <cols>
    <col min="1" max="1" width="4" style="3" customWidth="1"/>
    <col min="2" max="2" width="52.42578125" style="3" customWidth="1"/>
    <col min="3" max="78" width="21" style="3" customWidth="1"/>
    <col min="79" max="79" width="2.85546875" style="3" customWidth="1"/>
    <col min="80" max="80" width="21" style="3" customWidth="1"/>
    <col min="81" max="16384" width="11.42578125" style="38"/>
  </cols>
  <sheetData>
    <row r="1" spans="1:80" ht="26.25" x14ac:dyDescent="0.4">
      <c r="A1" s="18" t="s">
        <v>269</v>
      </c>
      <c r="D1" s="71"/>
    </row>
    <row r="2" spans="1:80" x14ac:dyDescent="0.2">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row>
    <row r="3" spans="1:80" x14ac:dyDescent="0.2">
      <c r="B3" s="20" t="s">
        <v>105</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row>
    <row r="4" spans="1:80" s="32" customFormat="1" x14ac:dyDescent="0.2">
      <c r="A4" s="21"/>
      <c r="B4" s="21"/>
      <c r="C4" s="21" t="s">
        <v>79</v>
      </c>
      <c r="D4" s="21" t="s">
        <v>5</v>
      </c>
      <c r="E4" s="21" t="s">
        <v>6</v>
      </c>
      <c r="F4" s="21" t="s">
        <v>7</v>
      </c>
      <c r="G4" s="21" t="s">
        <v>8</v>
      </c>
      <c r="H4" s="21" t="s">
        <v>9</v>
      </c>
      <c r="I4" s="21" t="s">
        <v>10</v>
      </c>
      <c r="J4" s="21" t="s">
        <v>11</v>
      </c>
      <c r="K4" s="21" t="s">
        <v>12</v>
      </c>
      <c r="L4" s="21" t="s">
        <v>13</v>
      </c>
      <c r="M4" s="21" t="s">
        <v>14</v>
      </c>
      <c r="N4" s="21" t="s">
        <v>15</v>
      </c>
      <c r="O4" s="21" t="s">
        <v>16</v>
      </c>
      <c r="P4" s="21" t="s">
        <v>17</v>
      </c>
      <c r="Q4" s="21" t="s">
        <v>18</v>
      </c>
      <c r="R4" s="21" t="s">
        <v>19</v>
      </c>
      <c r="S4" s="21" t="s">
        <v>20</v>
      </c>
      <c r="T4" s="21" t="s">
        <v>21</v>
      </c>
      <c r="U4" s="21" t="s">
        <v>22</v>
      </c>
      <c r="V4" s="21" t="s">
        <v>23</v>
      </c>
      <c r="W4" s="21" t="s">
        <v>24</v>
      </c>
      <c r="X4" s="21" t="s">
        <v>25</v>
      </c>
      <c r="Y4" s="21" t="s">
        <v>26</v>
      </c>
      <c r="Z4" s="21" t="s">
        <v>27</v>
      </c>
      <c r="AA4" s="21" t="s">
        <v>28</v>
      </c>
      <c r="AB4" s="21" t="s">
        <v>29</v>
      </c>
      <c r="AC4" s="21" t="s">
        <v>30</v>
      </c>
      <c r="AD4" s="21" t="s">
        <v>31</v>
      </c>
      <c r="AE4" s="21" t="s">
        <v>32</v>
      </c>
      <c r="AF4" s="21" t="s">
        <v>33</v>
      </c>
      <c r="AG4" s="21" t="s">
        <v>34</v>
      </c>
      <c r="AH4" s="21" t="s">
        <v>35</v>
      </c>
      <c r="AI4" s="21" t="s">
        <v>36</v>
      </c>
      <c r="AJ4" s="21" t="s">
        <v>37</v>
      </c>
      <c r="AK4" s="21" t="s">
        <v>38</v>
      </c>
      <c r="AL4" s="21" t="s">
        <v>39</v>
      </c>
      <c r="AM4" s="21" t="s">
        <v>40</v>
      </c>
      <c r="AN4" s="21" t="s">
        <v>41</v>
      </c>
      <c r="AO4" s="21" t="s">
        <v>42</v>
      </c>
      <c r="AP4" s="21" t="s">
        <v>43</v>
      </c>
      <c r="AQ4" s="21" t="s">
        <v>44</v>
      </c>
      <c r="AR4" s="21" t="s">
        <v>45</v>
      </c>
      <c r="AS4" s="21" t="s">
        <v>46</v>
      </c>
      <c r="AT4" s="21" t="s">
        <v>47</v>
      </c>
      <c r="AU4" s="21" t="s">
        <v>48</v>
      </c>
      <c r="AV4" s="21" t="s">
        <v>49</v>
      </c>
      <c r="AW4" s="21" t="s">
        <v>50</v>
      </c>
      <c r="AX4" s="21" t="s">
        <v>51</v>
      </c>
      <c r="AY4" s="21" t="s">
        <v>52</v>
      </c>
      <c r="AZ4" s="21" t="s">
        <v>53</v>
      </c>
      <c r="BA4" s="21" t="s">
        <v>54</v>
      </c>
      <c r="BB4" s="21" t="s">
        <v>55</v>
      </c>
      <c r="BC4" s="21" t="s">
        <v>56</v>
      </c>
      <c r="BD4" s="21" t="s">
        <v>57</v>
      </c>
      <c r="BE4" s="21" t="s">
        <v>58</v>
      </c>
      <c r="BF4" s="21" t="s">
        <v>59</v>
      </c>
      <c r="BG4" s="21" t="s">
        <v>60</v>
      </c>
      <c r="BH4" s="21" t="s">
        <v>265</v>
      </c>
      <c r="BI4" s="21" t="s">
        <v>61</v>
      </c>
      <c r="BJ4" s="21" t="s">
        <v>62</v>
      </c>
      <c r="BK4" s="21" t="s">
        <v>63</v>
      </c>
      <c r="BL4" s="21" t="s">
        <v>64</v>
      </c>
      <c r="BM4" s="21" t="s">
        <v>65</v>
      </c>
      <c r="BN4" s="21" t="s">
        <v>66</v>
      </c>
      <c r="BO4" s="21" t="s">
        <v>67</v>
      </c>
      <c r="BP4" s="21" t="s">
        <v>68</v>
      </c>
      <c r="BQ4" s="21" t="s">
        <v>69</v>
      </c>
      <c r="BR4" s="21" t="s">
        <v>70</v>
      </c>
      <c r="BS4" s="21" t="s">
        <v>71</v>
      </c>
      <c r="BT4" s="21" t="s">
        <v>72</v>
      </c>
      <c r="BU4" s="21" t="s">
        <v>73</v>
      </c>
      <c r="BV4" s="21" t="s">
        <v>74</v>
      </c>
      <c r="BW4" s="21" t="s">
        <v>75</v>
      </c>
      <c r="BX4" s="21" t="s">
        <v>76</v>
      </c>
      <c r="BY4" s="21" t="s">
        <v>77</v>
      </c>
      <c r="BZ4" s="21" t="s">
        <v>78</v>
      </c>
      <c r="CA4" s="21"/>
      <c r="CB4" s="21" t="s">
        <v>106</v>
      </c>
    </row>
    <row r="6" spans="1:80" s="53" customFormat="1" ht="15.75" x14ac:dyDescent="0.25">
      <c r="A6" s="22" t="s">
        <v>97</v>
      </c>
      <c r="B6" s="23" t="s">
        <v>117</v>
      </c>
      <c r="C6" s="23"/>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x14ac:dyDescent="0.2">
      <c r="B7" s="24"/>
      <c r="C7" s="24"/>
    </row>
    <row r="8" spans="1:80" x14ac:dyDescent="0.2">
      <c r="A8" s="38"/>
      <c r="B8" s="55" t="s">
        <v>80</v>
      </c>
      <c r="C8" s="56">
        <v>525967</v>
      </c>
      <c r="D8" s="56">
        <v>76931</v>
      </c>
      <c r="E8" s="56">
        <v>9914</v>
      </c>
      <c r="F8" s="56">
        <v>1393</v>
      </c>
      <c r="G8" s="56">
        <v>1253</v>
      </c>
      <c r="H8" s="56">
        <v>3619</v>
      </c>
      <c r="I8" s="56">
        <v>9562</v>
      </c>
      <c r="J8" s="56">
        <v>3583</v>
      </c>
      <c r="K8" s="56">
        <v>988</v>
      </c>
      <c r="L8" s="56">
        <v>1587</v>
      </c>
      <c r="M8" s="56">
        <v>1026</v>
      </c>
      <c r="N8" s="56">
        <v>2364</v>
      </c>
      <c r="O8" s="56">
        <v>7620</v>
      </c>
      <c r="P8" s="56">
        <v>9777</v>
      </c>
      <c r="Q8" s="56">
        <v>6914</v>
      </c>
      <c r="R8" s="56">
        <v>3481</v>
      </c>
      <c r="S8" s="56">
        <v>6249</v>
      </c>
      <c r="T8" s="56">
        <v>8252</v>
      </c>
      <c r="U8" s="56">
        <v>3963</v>
      </c>
      <c r="V8" s="56">
        <v>5067</v>
      </c>
      <c r="W8" s="56">
        <v>6889</v>
      </c>
      <c r="X8" s="56">
        <v>10178</v>
      </c>
      <c r="Y8" s="56">
        <v>4906</v>
      </c>
      <c r="Z8" s="56">
        <v>2137</v>
      </c>
      <c r="AA8" s="56">
        <v>12278</v>
      </c>
      <c r="AB8" s="56">
        <v>1556</v>
      </c>
      <c r="AC8" s="56">
        <v>9180</v>
      </c>
      <c r="AD8" s="56">
        <v>2472</v>
      </c>
      <c r="AE8" s="56">
        <v>6101</v>
      </c>
      <c r="AF8" s="56">
        <v>3606</v>
      </c>
      <c r="AG8" s="56">
        <v>7302</v>
      </c>
      <c r="AH8" s="56">
        <v>13605</v>
      </c>
      <c r="AI8" s="56">
        <v>5279</v>
      </c>
      <c r="AJ8" s="56">
        <v>5395</v>
      </c>
      <c r="AK8" s="56">
        <v>6443</v>
      </c>
      <c r="AL8" s="56">
        <v>5015</v>
      </c>
      <c r="AM8" s="56">
        <v>6663</v>
      </c>
      <c r="AN8" s="56">
        <v>1563</v>
      </c>
      <c r="AO8" s="56">
        <v>9311</v>
      </c>
      <c r="AP8" s="56">
        <v>5211</v>
      </c>
      <c r="AQ8" s="56">
        <v>5763</v>
      </c>
      <c r="AR8" s="56">
        <v>3000</v>
      </c>
      <c r="AS8" s="56">
        <v>1847</v>
      </c>
      <c r="AT8" s="56">
        <v>1845</v>
      </c>
      <c r="AU8" s="56">
        <v>4021</v>
      </c>
      <c r="AV8" s="56">
        <v>3018</v>
      </c>
      <c r="AW8" s="56">
        <v>5051</v>
      </c>
      <c r="AX8" s="56">
        <v>5564</v>
      </c>
      <c r="AY8" s="56">
        <v>6850</v>
      </c>
      <c r="AZ8" s="56">
        <v>4110</v>
      </c>
      <c r="BA8" s="56">
        <v>28252</v>
      </c>
      <c r="BB8" s="56">
        <v>9996</v>
      </c>
      <c r="BC8" s="56">
        <v>2612</v>
      </c>
      <c r="BD8" s="56">
        <v>3733</v>
      </c>
      <c r="BE8" s="56">
        <v>4979</v>
      </c>
      <c r="BF8" s="56">
        <v>8954</v>
      </c>
      <c r="BG8" s="56">
        <v>1980</v>
      </c>
      <c r="BH8" s="56">
        <v>6324</v>
      </c>
      <c r="BI8" s="56">
        <v>5163</v>
      </c>
      <c r="BJ8" s="56">
        <v>1619</v>
      </c>
      <c r="BK8" s="56">
        <v>2920</v>
      </c>
      <c r="BL8" s="56">
        <v>9632</v>
      </c>
      <c r="BM8" s="56">
        <v>3961</v>
      </c>
      <c r="BN8" s="56">
        <v>6536</v>
      </c>
      <c r="BO8" s="56">
        <v>13831</v>
      </c>
      <c r="BP8" s="56">
        <v>10446</v>
      </c>
      <c r="BQ8" s="56">
        <v>4081</v>
      </c>
      <c r="BR8" s="56">
        <v>24541</v>
      </c>
      <c r="BS8" s="56">
        <v>4997</v>
      </c>
      <c r="BT8" s="56">
        <v>4588</v>
      </c>
      <c r="BU8" s="56">
        <v>1527</v>
      </c>
      <c r="BV8" s="56">
        <v>3201</v>
      </c>
      <c r="BW8" s="56">
        <v>18226</v>
      </c>
      <c r="BX8" s="56">
        <v>2115</v>
      </c>
      <c r="BY8" s="56">
        <v>3528</v>
      </c>
      <c r="BZ8" s="56">
        <v>8523</v>
      </c>
      <c r="CA8" s="56"/>
      <c r="CB8" s="56"/>
    </row>
    <row r="9" spans="1:80" x14ac:dyDescent="0.2">
      <c r="A9" s="38"/>
      <c r="B9" s="30"/>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row>
    <row r="10" spans="1:80" x14ac:dyDescent="0.2">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0" s="54" customFormat="1" ht="15.75" x14ac:dyDescent="0.25">
      <c r="A11" s="22" t="s">
        <v>98</v>
      </c>
      <c r="B11" s="22" t="s">
        <v>163</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row>
    <row r="12" spans="1:80" x14ac:dyDescent="0.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0" s="32" customFormat="1" x14ac:dyDescent="0.2">
      <c r="A13" s="59" t="s">
        <v>128</v>
      </c>
      <c r="B13" s="57" t="s">
        <v>164</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80" x14ac:dyDescent="0.2">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0" s="32" customFormat="1" x14ac:dyDescent="0.2">
      <c r="A15" s="30"/>
      <c r="B15" s="30" t="s">
        <v>160</v>
      </c>
      <c r="C15" s="69">
        <v>125333.30899999996</v>
      </c>
      <c r="D15" s="43">
        <v>10105.539000000001</v>
      </c>
      <c r="E15" s="43">
        <v>1310.9578000000001</v>
      </c>
      <c r="F15" s="43">
        <v>701.61</v>
      </c>
      <c r="G15" s="43">
        <v>855.18200000000002</v>
      </c>
      <c r="H15" s="43">
        <v>1002.2524</v>
      </c>
      <c r="I15" s="43">
        <v>1250.5049999999999</v>
      </c>
      <c r="J15" s="43">
        <v>576.49599999999998</v>
      </c>
      <c r="K15" s="43">
        <v>284.22199999999998</v>
      </c>
      <c r="L15" s="43">
        <v>208.47</v>
      </c>
      <c r="M15" s="43">
        <v>519.90660000000003</v>
      </c>
      <c r="N15" s="43">
        <v>874.27099999999996</v>
      </c>
      <c r="O15" s="43">
        <v>1159.6329999999998</v>
      </c>
      <c r="P15" s="43">
        <v>1125.1499999999999</v>
      </c>
      <c r="Q15" s="43">
        <v>1428.972</v>
      </c>
      <c r="R15" s="43">
        <v>572.50699999999995</v>
      </c>
      <c r="S15" s="43">
        <v>1021.4380000000001</v>
      </c>
      <c r="T15" s="43">
        <v>1065.1090000000002</v>
      </c>
      <c r="U15" s="43">
        <v>847.89140000000009</v>
      </c>
      <c r="V15" s="43">
        <v>777.63099999999997</v>
      </c>
      <c r="W15" s="43">
        <v>1169.5409999999999</v>
      </c>
      <c r="X15" s="43">
        <v>1314.0349999999999</v>
      </c>
      <c r="Y15" s="43">
        <v>764.73299999999995</v>
      </c>
      <c r="Z15" s="43">
        <v>687.41000000000008</v>
      </c>
      <c r="AA15" s="43">
        <v>4102.9980000000005</v>
      </c>
      <c r="AB15" s="43">
        <v>602.71699999999998</v>
      </c>
      <c r="AC15" s="43">
        <v>3381.7683999999995</v>
      </c>
      <c r="AD15" s="43">
        <v>883.46500000000003</v>
      </c>
      <c r="AE15" s="43">
        <v>1952.6</v>
      </c>
      <c r="AF15" s="43">
        <v>1311.3610000000001</v>
      </c>
      <c r="AG15" s="43">
        <v>2734.5702000000001</v>
      </c>
      <c r="AH15" s="43">
        <v>1656.8739999999998</v>
      </c>
      <c r="AI15" s="43">
        <v>1476.1650000000002</v>
      </c>
      <c r="AJ15" s="43">
        <v>1564.7703999999999</v>
      </c>
      <c r="AK15" s="43">
        <v>960.20399999999995</v>
      </c>
      <c r="AL15" s="43">
        <v>1439.2709999999997</v>
      </c>
      <c r="AM15" s="43">
        <v>1158.9022</v>
      </c>
      <c r="AN15" s="43">
        <v>1859.6064000000001</v>
      </c>
      <c r="AO15" s="43">
        <v>3091.5502000000006</v>
      </c>
      <c r="AP15" s="43">
        <v>2042.7078000000001</v>
      </c>
      <c r="AQ15" s="43">
        <v>1308.4549999999997</v>
      </c>
      <c r="AR15" s="43">
        <v>968.56000000000006</v>
      </c>
      <c r="AS15" s="43">
        <v>1535.6244000000002</v>
      </c>
      <c r="AT15" s="43">
        <v>300.95800000000003</v>
      </c>
      <c r="AU15" s="43">
        <v>1260.3549999999998</v>
      </c>
      <c r="AV15" s="43">
        <v>952.44100000000014</v>
      </c>
      <c r="AW15" s="43">
        <v>971.24099999999987</v>
      </c>
      <c r="AX15" s="43">
        <v>1371.0185999999999</v>
      </c>
      <c r="AY15" s="43">
        <v>894.44899999999984</v>
      </c>
      <c r="AZ15" s="43">
        <v>541.59799999999996</v>
      </c>
      <c r="BA15" s="43">
        <v>2675.1559999999999</v>
      </c>
      <c r="BB15" s="43">
        <v>3389.8488000000002</v>
      </c>
      <c r="BC15" s="43">
        <v>2069.8066000000003</v>
      </c>
      <c r="BD15" s="43">
        <v>2632.4026000000003</v>
      </c>
      <c r="BE15" s="43">
        <v>2441.4366</v>
      </c>
      <c r="BF15" s="43">
        <v>3280.9652000000006</v>
      </c>
      <c r="BG15" s="43">
        <v>355.90519999999992</v>
      </c>
      <c r="BH15" s="43">
        <v>5083.5573999999997</v>
      </c>
      <c r="BI15" s="43">
        <v>1891.6350000000002</v>
      </c>
      <c r="BJ15" s="43">
        <v>923.50600000000009</v>
      </c>
      <c r="BK15" s="43">
        <v>2293.3045999999995</v>
      </c>
      <c r="BL15" s="43">
        <v>4033.4391999999998</v>
      </c>
      <c r="BM15" s="43">
        <v>1015.0964000000001</v>
      </c>
      <c r="BN15" s="43">
        <v>1281.5336</v>
      </c>
      <c r="BO15" s="43">
        <v>2409.3760000000002</v>
      </c>
      <c r="BP15" s="43">
        <v>2004.0224000000003</v>
      </c>
      <c r="BQ15" s="43">
        <v>1492.3382000000001</v>
      </c>
      <c r="BR15" s="43">
        <v>3296.2381999999998</v>
      </c>
      <c r="BS15" s="43">
        <v>872.81099999999992</v>
      </c>
      <c r="BT15" s="43">
        <v>1699.8745999999996</v>
      </c>
      <c r="BU15" s="43">
        <v>842.7589999999999</v>
      </c>
      <c r="BV15" s="43">
        <v>1286.0159999999996</v>
      </c>
      <c r="BW15" s="43">
        <v>3460.7742000000003</v>
      </c>
      <c r="BX15" s="43">
        <v>654.59580000000005</v>
      </c>
      <c r="BY15" s="43">
        <v>2371.4128000000005</v>
      </c>
      <c r="BZ15" s="43">
        <v>1627.8048000000003</v>
      </c>
      <c r="CA15" s="43"/>
      <c r="CB15" s="43" t="s">
        <v>180</v>
      </c>
    </row>
    <row r="16" spans="1:80" x14ac:dyDescent="0.2">
      <c r="B16" s="3" t="s">
        <v>167</v>
      </c>
      <c r="C16" s="5"/>
      <c r="D16" s="5">
        <v>0.1313584770768611</v>
      </c>
      <c r="E16" s="5">
        <v>0.13223298365947148</v>
      </c>
      <c r="F16" s="5">
        <v>0.50366834170854269</v>
      </c>
      <c r="G16" s="5">
        <v>0.68250758180367121</v>
      </c>
      <c r="H16" s="5">
        <v>0.27694180712904115</v>
      </c>
      <c r="I16" s="5">
        <v>0.13077860280276091</v>
      </c>
      <c r="J16" s="5">
        <v>0.16089757186715042</v>
      </c>
      <c r="K16" s="5">
        <v>0.28767408906882591</v>
      </c>
      <c r="L16" s="5">
        <v>0.13136105860113423</v>
      </c>
      <c r="M16" s="5">
        <v>0.50673157894736842</v>
      </c>
      <c r="N16" s="5">
        <v>0.36982698815566833</v>
      </c>
      <c r="O16" s="5">
        <v>0.1521828083989501</v>
      </c>
      <c r="P16" s="5">
        <v>0.11508131328628413</v>
      </c>
      <c r="Q16" s="5">
        <v>0.20667804454729535</v>
      </c>
      <c r="R16" s="5">
        <v>0.16446624533180118</v>
      </c>
      <c r="S16" s="5">
        <v>0.16345623299727957</v>
      </c>
      <c r="T16" s="5">
        <v>0.12907283082888998</v>
      </c>
      <c r="U16" s="5">
        <v>0.21395190512238205</v>
      </c>
      <c r="V16" s="5">
        <v>0.15346970594039866</v>
      </c>
      <c r="W16" s="5">
        <v>0.16976934242996081</v>
      </c>
      <c r="X16" s="5">
        <v>0.12910542346236981</v>
      </c>
      <c r="Y16" s="5">
        <v>0.15587708927843455</v>
      </c>
      <c r="Z16" s="5">
        <v>0.32167056621431916</v>
      </c>
      <c r="AA16" s="5">
        <v>0.33417478416680246</v>
      </c>
      <c r="AB16" s="5">
        <v>0.38735025706940873</v>
      </c>
      <c r="AC16" s="5">
        <v>0.36838435729847491</v>
      </c>
      <c r="AD16" s="5">
        <v>0.35738875404530746</v>
      </c>
      <c r="AE16" s="5">
        <v>0.32004589411571871</v>
      </c>
      <c r="AF16" s="5">
        <v>0.36366084303937884</v>
      </c>
      <c r="AG16" s="5">
        <v>0.37449605587510271</v>
      </c>
      <c r="AH16" s="5">
        <v>0.12178419698640204</v>
      </c>
      <c r="AI16" s="5">
        <v>0.27962966470922529</v>
      </c>
      <c r="AJ16" s="5">
        <v>0.29004085264133456</v>
      </c>
      <c r="AK16" s="5">
        <v>0.14903057581871798</v>
      </c>
      <c r="AL16" s="5">
        <v>0.286993220338983</v>
      </c>
      <c r="AM16" s="5">
        <v>0.17393099204562509</v>
      </c>
      <c r="AN16" s="5">
        <v>1.1897673704414589</v>
      </c>
      <c r="AO16" s="5">
        <v>0.33203202663516279</v>
      </c>
      <c r="AP16" s="5">
        <v>0.39199919401266553</v>
      </c>
      <c r="AQ16" s="5">
        <v>0.22704407426687484</v>
      </c>
      <c r="AR16" s="5">
        <v>0.32285333333333333</v>
      </c>
      <c r="AS16" s="5">
        <v>0.83141548456957237</v>
      </c>
      <c r="AT16" s="5">
        <v>0.16312086720867211</v>
      </c>
      <c r="AU16" s="5">
        <v>0.31344317333996513</v>
      </c>
      <c r="AV16" s="5">
        <v>0.31558681245858189</v>
      </c>
      <c r="AW16" s="5">
        <v>0.19228687388635912</v>
      </c>
      <c r="AX16" s="5">
        <v>0.24640880661394679</v>
      </c>
      <c r="AY16" s="5">
        <v>0.13057649635036495</v>
      </c>
      <c r="AZ16" s="5">
        <v>0.13177566909975669</v>
      </c>
      <c r="BA16" s="5">
        <v>9.4689083958657799E-2</v>
      </c>
      <c r="BB16" s="5">
        <v>0.33912052821128452</v>
      </c>
      <c r="BC16" s="5">
        <v>0.79242212863705985</v>
      </c>
      <c r="BD16" s="5">
        <v>0.7051708009643719</v>
      </c>
      <c r="BE16" s="5">
        <v>0.49034677646113678</v>
      </c>
      <c r="BF16" s="5">
        <v>0.36642452535179815</v>
      </c>
      <c r="BG16" s="5">
        <v>0.17975010101010097</v>
      </c>
      <c r="BH16" s="5">
        <v>0.80385158127767231</v>
      </c>
      <c r="BI16" s="5">
        <v>0.366382916908774</v>
      </c>
      <c r="BJ16" s="5">
        <v>0.57041754169240277</v>
      </c>
      <c r="BK16" s="5">
        <v>0.78537828767123274</v>
      </c>
      <c r="BL16" s="5">
        <v>0.41875406976744184</v>
      </c>
      <c r="BM16" s="5">
        <v>0.25627275940419092</v>
      </c>
      <c r="BN16" s="5">
        <v>0.19607307221542228</v>
      </c>
      <c r="BO16" s="5">
        <v>0.17420114236136217</v>
      </c>
      <c r="BP16" s="5">
        <v>0.19184591231093245</v>
      </c>
      <c r="BQ16" s="5">
        <v>0.36567953932859598</v>
      </c>
      <c r="BR16" s="5">
        <v>0.13431556171305162</v>
      </c>
      <c r="BS16" s="5">
        <v>0.17466700020012005</v>
      </c>
      <c r="BT16" s="5">
        <v>0.37050448997384472</v>
      </c>
      <c r="BU16" s="5">
        <v>0.55190504256712503</v>
      </c>
      <c r="BV16" s="5">
        <v>0.40175445173383306</v>
      </c>
      <c r="BW16" s="5">
        <v>0.18988116975748931</v>
      </c>
      <c r="BX16" s="5">
        <v>0.30950156028368797</v>
      </c>
      <c r="BY16" s="5">
        <v>0.67216916099773261</v>
      </c>
      <c r="BZ16" s="5">
        <v>0.19098965153115105</v>
      </c>
      <c r="CA16" s="5"/>
      <c r="CB16" s="5"/>
    </row>
    <row r="17" spans="1:80" x14ac:dyDescent="0.2">
      <c r="B17" s="38" t="s">
        <v>170</v>
      </c>
      <c r="C17" s="12">
        <v>1166</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t="s">
        <v>181</v>
      </c>
    </row>
    <row r="18" spans="1:80" x14ac:dyDescent="0.2">
      <c r="B18" s="38" t="s">
        <v>171</v>
      </c>
      <c r="C18" s="5"/>
      <c r="D18" s="5">
        <v>153.16398427162005</v>
      </c>
      <c r="E18" s="5">
        <v>154.18365894694375</v>
      </c>
      <c r="F18" s="5">
        <v>587.27728643216074</v>
      </c>
      <c r="G18" s="5">
        <v>795.80384038308068</v>
      </c>
      <c r="H18" s="5">
        <v>322.91414711246199</v>
      </c>
      <c r="I18" s="5">
        <v>152.48785086801922</v>
      </c>
      <c r="J18" s="5">
        <v>187.6065687970974</v>
      </c>
      <c r="K18" s="5">
        <v>335.427987854251</v>
      </c>
      <c r="L18" s="5">
        <v>153.1669943289225</v>
      </c>
      <c r="M18" s="5">
        <v>590.84902105263154</v>
      </c>
      <c r="N18" s="5">
        <v>431.21826818950927</v>
      </c>
      <c r="O18" s="5">
        <v>177.4451545931758</v>
      </c>
      <c r="P18" s="5">
        <v>134.18481129180728</v>
      </c>
      <c r="Q18" s="5">
        <v>240.98659994214637</v>
      </c>
      <c r="R18" s="5">
        <v>191.76764205688016</v>
      </c>
      <c r="S18" s="5">
        <v>190.58996767482799</v>
      </c>
      <c r="T18" s="5">
        <v>150.49892074648571</v>
      </c>
      <c r="U18" s="5">
        <v>249.46792137269748</v>
      </c>
      <c r="V18" s="5">
        <v>178.94567712650485</v>
      </c>
      <c r="W18" s="5">
        <v>197.95105327333431</v>
      </c>
      <c r="X18" s="5">
        <v>150.53692375712319</v>
      </c>
      <c r="Y18" s="5">
        <v>181.75268609865469</v>
      </c>
      <c r="Z18" s="5">
        <v>375.06788020589613</v>
      </c>
      <c r="AA18" s="5">
        <v>389.64779833849167</v>
      </c>
      <c r="AB18" s="5">
        <v>451.65039974293057</v>
      </c>
      <c r="AC18" s="5">
        <v>429.53616061002174</v>
      </c>
      <c r="AD18" s="5">
        <v>416.71528721682847</v>
      </c>
      <c r="AE18" s="5">
        <v>373.17351253892804</v>
      </c>
      <c r="AF18" s="5">
        <v>424.02854298391571</v>
      </c>
      <c r="AG18" s="5">
        <v>436.66240115036976</v>
      </c>
      <c r="AH18" s="5">
        <v>142.00037368614477</v>
      </c>
      <c r="AI18" s="5">
        <v>326.04818905095669</v>
      </c>
      <c r="AJ18" s="5">
        <v>338.18763417979608</v>
      </c>
      <c r="AK18" s="5">
        <v>173.76965140462517</v>
      </c>
      <c r="AL18" s="5">
        <v>334.6340949152542</v>
      </c>
      <c r="AM18" s="5">
        <v>202.80353672519885</v>
      </c>
      <c r="AN18" s="5">
        <v>1387.268753934741</v>
      </c>
      <c r="AO18" s="5">
        <v>387.14934305659983</v>
      </c>
      <c r="AP18" s="5">
        <v>457.07106021876803</v>
      </c>
      <c r="AQ18" s="5">
        <v>264.73339059517605</v>
      </c>
      <c r="AR18" s="5">
        <v>376.44698666666665</v>
      </c>
      <c r="AS18" s="5">
        <v>969.43045500812138</v>
      </c>
      <c r="AT18" s="5">
        <v>190.19893116531168</v>
      </c>
      <c r="AU18" s="5">
        <v>365.47474011439937</v>
      </c>
      <c r="AV18" s="5">
        <v>367.97422332670646</v>
      </c>
      <c r="AW18" s="5">
        <v>224.20649495149473</v>
      </c>
      <c r="AX18" s="5">
        <v>287.31266851186194</v>
      </c>
      <c r="AY18" s="5">
        <v>152.25219474452553</v>
      </c>
      <c r="AZ18" s="5">
        <v>153.6504301703163</v>
      </c>
      <c r="BA18" s="5">
        <v>110.407471895795</v>
      </c>
      <c r="BB18" s="5">
        <v>395.41453589435775</v>
      </c>
      <c r="BC18" s="5">
        <v>923.96420199081183</v>
      </c>
      <c r="BD18" s="5">
        <v>822.22915392445759</v>
      </c>
      <c r="BE18" s="5">
        <v>571.74434135368551</v>
      </c>
      <c r="BF18" s="5">
        <v>427.25099656019665</v>
      </c>
      <c r="BG18" s="5">
        <v>209.58861777777773</v>
      </c>
      <c r="BH18" s="5">
        <v>937.29094376976593</v>
      </c>
      <c r="BI18" s="5">
        <v>427.20248111563046</v>
      </c>
      <c r="BJ18" s="5">
        <v>665.10685361334163</v>
      </c>
      <c r="BK18" s="5">
        <v>915.75108342465739</v>
      </c>
      <c r="BL18" s="5">
        <v>488.26724534883721</v>
      </c>
      <c r="BM18" s="5">
        <v>298.81403746528662</v>
      </c>
      <c r="BN18" s="5">
        <v>228.62120220318238</v>
      </c>
      <c r="BO18" s="5">
        <v>203.11853199334828</v>
      </c>
      <c r="BP18" s="5">
        <v>223.69233375454724</v>
      </c>
      <c r="BQ18" s="5">
        <v>426.38234285714293</v>
      </c>
      <c r="BR18" s="5">
        <v>156.61194495741819</v>
      </c>
      <c r="BS18" s="5">
        <v>203.66172223333999</v>
      </c>
      <c r="BT18" s="5">
        <v>432.00823530950294</v>
      </c>
      <c r="BU18" s="5">
        <v>643.5212796332678</v>
      </c>
      <c r="BV18" s="5">
        <v>468.44569072164933</v>
      </c>
      <c r="BW18" s="5">
        <v>221.40144393723253</v>
      </c>
      <c r="BX18" s="5">
        <v>360.8788192907802</v>
      </c>
      <c r="BY18" s="5">
        <v>783.74924172335625</v>
      </c>
      <c r="BZ18" s="5">
        <v>222.69393368532212</v>
      </c>
      <c r="CA18" s="5"/>
      <c r="CB18" s="5"/>
    </row>
    <row r="19" spans="1:80" x14ac:dyDescent="0.2">
      <c r="C19" s="5"/>
      <c r="D19" s="5"/>
      <c r="E19" s="61"/>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s="32" customFormat="1" x14ac:dyDescent="0.2">
      <c r="A20" s="21"/>
      <c r="B20" s="32" t="s">
        <v>172</v>
      </c>
      <c r="C20" s="15"/>
      <c r="D20" s="15">
        <v>11783058.474000001</v>
      </c>
      <c r="E20" s="15">
        <v>1528576.7948000003</v>
      </c>
      <c r="F20" s="15">
        <v>818077.25999999989</v>
      </c>
      <c r="G20" s="15">
        <v>997142.21200000006</v>
      </c>
      <c r="H20" s="15">
        <v>1168626.2984</v>
      </c>
      <c r="I20" s="15">
        <v>1458088.8299999998</v>
      </c>
      <c r="J20" s="15">
        <v>672194.33600000001</v>
      </c>
      <c r="K20" s="15">
        <v>331402.85200000001</v>
      </c>
      <c r="L20" s="15">
        <v>243076.02000000002</v>
      </c>
      <c r="M20" s="15">
        <v>606211.0956</v>
      </c>
      <c r="N20" s="15">
        <v>1019399.9859999999</v>
      </c>
      <c r="O20" s="15">
        <v>1352132.0779999995</v>
      </c>
      <c r="P20" s="15">
        <v>1311924.8999999997</v>
      </c>
      <c r="Q20" s="15">
        <v>1666181.352</v>
      </c>
      <c r="R20" s="15">
        <v>667543.16199999989</v>
      </c>
      <c r="S20" s="15">
        <v>1190996.7080000001</v>
      </c>
      <c r="T20" s="15">
        <v>1241917.094</v>
      </c>
      <c r="U20" s="15">
        <v>988641.37240000011</v>
      </c>
      <c r="V20" s="15">
        <v>906717.74600000004</v>
      </c>
      <c r="W20" s="15">
        <v>1363684.8060000001</v>
      </c>
      <c r="X20" s="15">
        <v>1532164.8099999998</v>
      </c>
      <c r="Y20" s="15">
        <v>891678.67799999996</v>
      </c>
      <c r="Z20" s="15">
        <v>801520.06</v>
      </c>
      <c r="AA20" s="15">
        <v>4784095.6680000005</v>
      </c>
      <c r="AB20" s="15">
        <v>702768.022</v>
      </c>
      <c r="AC20" s="15">
        <v>3943141.9543999997</v>
      </c>
      <c r="AD20" s="15">
        <v>1030120.19</v>
      </c>
      <c r="AE20" s="15">
        <v>2276731.6</v>
      </c>
      <c r="AF20" s="15">
        <v>1529046.926</v>
      </c>
      <c r="AG20" s="15">
        <v>3188508.8531999998</v>
      </c>
      <c r="AH20" s="15">
        <v>1931915.0839999996</v>
      </c>
      <c r="AI20" s="15">
        <v>1721208.3900000004</v>
      </c>
      <c r="AJ20" s="15">
        <v>1824522.2863999999</v>
      </c>
      <c r="AK20" s="15">
        <v>1119597.8639999998</v>
      </c>
      <c r="AL20" s="15">
        <v>1678189.9859999998</v>
      </c>
      <c r="AM20" s="15">
        <v>1351279.9652</v>
      </c>
      <c r="AN20" s="15">
        <v>2168301.0624000002</v>
      </c>
      <c r="AO20" s="15">
        <v>3604747.5332000009</v>
      </c>
      <c r="AP20" s="15">
        <v>2381797.2948000003</v>
      </c>
      <c r="AQ20" s="15">
        <v>1525658.5299999996</v>
      </c>
      <c r="AR20" s="15">
        <v>1129340.96</v>
      </c>
      <c r="AS20" s="15">
        <v>1790538.0504000003</v>
      </c>
      <c r="AT20" s="15">
        <v>350917.02800000005</v>
      </c>
      <c r="AU20" s="15">
        <v>1469573.93</v>
      </c>
      <c r="AV20" s="15">
        <v>1110546.206</v>
      </c>
      <c r="AW20" s="15">
        <v>1132467.0059999998</v>
      </c>
      <c r="AX20" s="15">
        <v>1598607.6875999998</v>
      </c>
      <c r="AY20" s="15">
        <v>1042927.5339999999</v>
      </c>
      <c r="AZ20" s="15">
        <v>631503.26800000004</v>
      </c>
      <c r="BA20" s="15">
        <v>3119231.8960000002</v>
      </c>
      <c r="BB20" s="15">
        <v>3952563.7008000002</v>
      </c>
      <c r="BC20" s="15">
        <v>2413394.4956000005</v>
      </c>
      <c r="BD20" s="15">
        <v>3069381.4316000002</v>
      </c>
      <c r="BE20" s="15">
        <v>2846715.0756000001</v>
      </c>
      <c r="BF20" s="15">
        <v>3825605.423200001</v>
      </c>
      <c r="BG20" s="15">
        <v>414985.46319999988</v>
      </c>
      <c r="BH20" s="15">
        <v>5927427.9283999996</v>
      </c>
      <c r="BI20" s="15">
        <v>2205646.41</v>
      </c>
      <c r="BJ20" s="15">
        <v>1076807.996</v>
      </c>
      <c r="BK20" s="15">
        <v>2673993.1635999996</v>
      </c>
      <c r="BL20" s="15">
        <v>4702990.1072000004</v>
      </c>
      <c r="BM20" s="15">
        <v>1183602.4024000003</v>
      </c>
      <c r="BN20" s="15">
        <v>1494268.1776000001</v>
      </c>
      <c r="BO20" s="15">
        <v>2809332.4160000002</v>
      </c>
      <c r="BP20" s="15">
        <v>2336690.1184000005</v>
      </c>
      <c r="BQ20" s="15">
        <v>1740066.3412000004</v>
      </c>
      <c r="BR20" s="15">
        <v>3843413.7411999996</v>
      </c>
      <c r="BS20" s="15">
        <v>1017697.6259999999</v>
      </c>
      <c r="BT20" s="15">
        <v>1982053.7835999995</v>
      </c>
      <c r="BU20" s="15">
        <v>982656.99399999995</v>
      </c>
      <c r="BV20" s="15">
        <v>1499494.6559999995</v>
      </c>
      <c r="BW20" s="15">
        <v>4035262.7171999998</v>
      </c>
      <c r="BX20" s="15">
        <v>763258.70280000009</v>
      </c>
      <c r="BY20" s="15">
        <v>2765067.324800001</v>
      </c>
      <c r="BZ20" s="15">
        <v>1898020.3968000005</v>
      </c>
      <c r="CA20" s="15"/>
      <c r="CB20" s="15"/>
    </row>
    <row r="21" spans="1:80" x14ac:dyDescent="0.2">
      <c r="C21" s="5"/>
      <c r="D21" s="5"/>
      <c r="E21" s="61"/>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2" spans="1:80" s="32" customFormat="1" x14ac:dyDescent="0.2">
      <c r="A22" s="59" t="s">
        <v>129</v>
      </c>
      <c r="B22" s="57" t="s">
        <v>165</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row>
    <row r="23" spans="1:80" x14ac:dyDescent="0.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row>
    <row r="24" spans="1:80" s="30" customFormat="1" x14ac:dyDescent="0.2">
      <c r="B24" s="30" t="s">
        <v>195</v>
      </c>
      <c r="C24" s="56">
        <v>21423</v>
      </c>
      <c r="D24" s="67">
        <v>1747</v>
      </c>
      <c r="E24" s="67">
        <v>0</v>
      </c>
      <c r="F24" s="67">
        <v>1</v>
      </c>
      <c r="G24" s="67">
        <v>0</v>
      </c>
      <c r="H24" s="67">
        <v>0</v>
      </c>
      <c r="I24" s="67">
        <v>0</v>
      </c>
      <c r="J24" s="67">
        <v>0</v>
      </c>
      <c r="K24" s="67">
        <v>0</v>
      </c>
      <c r="L24" s="67">
        <v>0</v>
      </c>
      <c r="M24" s="67">
        <v>0</v>
      </c>
      <c r="N24" s="67">
        <v>2119</v>
      </c>
      <c r="O24" s="67">
        <v>0</v>
      </c>
      <c r="P24" s="67">
        <v>0</v>
      </c>
      <c r="Q24" s="67">
        <v>0</v>
      </c>
      <c r="R24" s="67">
        <v>0</v>
      </c>
      <c r="S24" s="67">
        <v>0</v>
      </c>
      <c r="T24" s="67">
        <v>0</v>
      </c>
      <c r="U24" s="67">
        <v>0</v>
      </c>
      <c r="V24" s="67">
        <v>0</v>
      </c>
      <c r="W24" s="67">
        <v>0</v>
      </c>
      <c r="X24" s="67">
        <v>0</v>
      </c>
      <c r="Y24" s="67">
        <v>0</v>
      </c>
      <c r="Z24" s="67">
        <v>0</v>
      </c>
      <c r="AA24" s="67">
        <v>134</v>
      </c>
      <c r="AB24" s="67">
        <v>0</v>
      </c>
      <c r="AC24" s="67">
        <v>4</v>
      </c>
      <c r="AD24" s="67">
        <v>0</v>
      </c>
      <c r="AE24" s="67">
        <v>0</v>
      </c>
      <c r="AF24" s="67">
        <v>58</v>
      </c>
      <c r="AG24" s="67">
        <v>166</v>
      </c>
      <c r="AH24" s="67">
        <v>14</v>
      </c>
      <c r="AI24" s="67">
        <v>71</v>
      </c>
      <c r="AJ24" s="67">
        <v>38</v>
      </c>
      <c r="AK24" s="67">
        <v>0</v>
      </c>
      <c r="AL24" s="67">
        <v>17</v>
      </c>
      <c r="AM24" s="67">
        <v>10</v>
      </c>
      <c r="AN24" s="67">
        <v>1473</v>
      </c>
      <c r="AO24" s="67">
        <v>280</v>
      </c>
      <c r="AP24" s="67">
        <v>666</v>
      </c>
      <c r="AQ24" s="67">
        <v>139</v>
      </c>
      <c r="AR24" s="67">
        <v>130</v>
      </c>
      <c r="AS24" s="67">
        <v>1434</v>
      </c>
      <c r="AT24" s="67">
        <v>14</v>
      </c>
      <c r="AU24" s="67">
        <v>9</v>
      </c>
      <c r="AV24" s="67">
        <v>0</v>
      </c>
      <c r="AW24" s="67">
        <v>23</v>
      </c>
      <c r="AX24" s="67">
        <v>257</v>
      </c>
      <c r="AY24" s="67">
        <v>0</v>
      </c>
      <c r="AZ24" s="67">
        <v>0</v>
      </c>
      <c r="BA24" s="67">
        <v>0</v>
      </c>
      <c r="BB24" s="67">
        <v>754</v>
      </c>
      <c r="BC24" s="67">
        <v>2612</v>
      </c>
      <c r="BD24" s="67">
        <v>1580</v>
      </c>
      <c r="BE24" s="67">
        <v>468</v>
      </c>
      <c r="BF24" s="67">
        <v>719</v>
      </c>
      <c r="BG24" s="67">
        <v>6</v>
      </c>
      <c r="BH24" s="67">
        <v>3023</v>
      </c>
      <c r="BI24" s="67">
        <v>28</v>
      </c>
      <c r="BJ24" s="67">
        <v>64</v>
      </c>
      <c r="BK24" s="67">
        <v>309</v>
      </c>
      <c r="BL24" s="67">
        <v>116</v>
      </c>
      <c r="BM24" s="67">
        <v>0</v>
      </c>
      <c r="BN24" s="67">
        <v>0</v>
      </c>
      <c r="BO24" s="67">
        <v>0</v>
      </c>
      <c r="BP24" s="67">
        <v>0</v>
      </c>
      <c r="BQ24" s="67">
        <v>2805</v>
      </c>
      <c r="BR24" s="67">
        <v>0</v>
      </c>
      <c r="BS24" s="67">
        <v>0</v>
      </c>
      <c r="BT24" s="68">
        <v>0</v>
      </c>
      <c r="BU24" s="68">
        <v>0</v>
      </c>
      <c r="BV24" s="68">
        <v>0</v>
      </c>
      <c r="BW24" s="68">
        <v>0</v>
      </c>
      <c r="BX24" s="68">
        <v>3</v>
      </c>
      <c r="BY24" s="68">
        <v>109</v>
      </c>
      <c r="BZ24" s="68">
        <v>23</v>
      </c>
      <c r="CA24" s="68"/>
      <c r="CB24" s="68" t="s">
        <v>180</v>
      </c>
    </row>
    <row r="25" spans="1:80" x14ac:dyDescent="0.2">
      <c r="B25" s="3" t="s">
        <v>168</v>
      </c>
      <c r="C25" s="5"/>
      <c r="D25" s="5">
        <v>2.2708661007916183E-2</v>
      </c>
      <c r="E25" s="5">
        <v>0</v>
      </c>
      <c r="F25" s="5">
        <v>7.1787508973438624E-4</v>
      </c>
      <c r="G25" s="5">
        <v>0</v>
      </c>
      <c r="H25" s="5">
        <v>0</v>
      </c>
      <c r="I25" s="5">
        <v>0</v>
      </c>
      <c r="J25" s="5">
        <v>0</v>
      </c>
      <c r="K25" s="5">
        <v>0</v>
      </c>
      <c r="L25" s="5">
        <v>0</v>
      </c>
      <c r="M25" s="5">
        <v>0</v>
      </c>
      <c r="N25" s="5">
        <v>0.8963620981387479</v>
      </c>
      <c r="O25" s="5">
        <v>0</v>
      </c>
      <c r="P25" s="5">
        <v>0</v>
      </c>
      <c r="Q25" s="5">
        <v>0</v>
      </c>
      <c r="R25" s="5">
        <v>0</v>
      </c>
      <c r="S25" s="5">
        <v>0</v>
      </c>
      <c r="T25" s="5">
        <v>0</v>
      </c>
      <c r="U25" s="5">
        <v>0</v>
      </c>
      <c r="V25" s="5">
        <v>0</v>
      </c>
      <c r="W25" s="5">
        <v>0</v>
      </c>
      <c r="X25" s="5">
        <v>0</v>
      </c>
      <c r="Y25" s="5">
        <v>0</v>
      </c>
      <c r="Z25" s="5">
        <v>0</v>
      </c>
      <c r="AA25" s="5">
        <v>1.0913829613943639E-2</v>
      </c>
      <c r="AB25" s="5">
        <v>0</v>
      </c>
      <c r="AC25" s="5">
        <v>4.3572984749455336E-4</v>
      </c>
      <c r="AD25" s="5">
        <v>0</v>
      </c>
      <c r="AE25" s="5">
        <v>0</v>
      </c>
      <c r="AF25" s="5">
        <v>1.6084303937881309E-2</v>
      </c>
      <c r="AG25" s="5">
        <v>2.2733497671870721E-2</v>
      </c>
      <c r="AH25" s="5">
        <v>1.0290334435869165E-3</v>
      </c>
      <c r="AI25" s="5">
        <v>1.3449516953968555E-2</v>
      </c>
      <c r="AJ25" s="5">
        <v>7.0435588507877667E-3</v>
      </c>
      <c r="AK25" s="5">
        <v>0</v>
      </c>
      <c r="AL25" s="5">
        <v>3.3898305084745762E-3</v>
      </c>
      <c r="AM25" s="5">
        <v>1.5008254539996999E-3</v>
      </c>
      <c r="AN25" s="5">
        <v>0.94241842610364679</v>
      </c>
      <c r="AO25" s="5">
        <v>3.0071957899258941E-2</v>
      </c>
      <c r="AP25" s="5">
        <v>0.12780656303972365</v>
      </c>
      <c r="AQ25" s="5">
        <v>2.4119382266180808E-2</v>
      </c>
      <c r="AR25" s="5">
        <v>4.3333333333333335E-2</v>
      </c>
      <c r="AS25" s="5">
        <v>0.77639415268002165</v>
      </c>
      <c r="AT25" s="5">
        <v>7.5880758807588076E-3</v>
      </c>
      <c r="AU25" s="5">
        <v>2.2382491917433472E-3</v>
      </c>
      <c r="AV25" s="5">
        <v>0</v>
      </c>
      <c r="AW25" s="5">
        <v>4.5535537517323301E-3</v>
      </c>
      <c r="AX25" s="5">
        <v>4.618979151689432E-2</v>
      </c>
      <c r="AY25" s="5">
        <v>0</v>
      </c>
      <c r="AZ25" s="5">
        <v>0</v>
      </c>
      <c r="BA25" s="5">
        <v>0</v>
      </c>
      <c r="BB25" s="5">
        <v>7.5430172068827531E-2</v>
      </c>
      <c r="BC25" s="5">
        <v>1</v>
      </c>
      <c r="BD25" s="5">
        <v>0.4232520760782213</v>
      </c>
      <c r="BE25" s="5">
        <v>9.3994778067885115E-2</v>
      </c>
      <c r="BF25" s="5">
        <v>8.029930757203485E-2</v>
      </c>
      <c r="BG25" s="5">
        <v>3.0303030303030303E-3</v>
      </c>
      <c r="BH25" s="5">
        <v>0.47802024035420621</v>
      </c>
      <c r="BI25" s="5">
        <v>5.4232035638194847E-3</v>
      </c>
      <c r="BJ25" s="5">
        <v>3.9530574428659669E-2</v>
      </c>
      <c r="BK25" s="5">
        <v>0.10582191780821917</v>
      </c>
      <c r="BL25" s="5">
        <v>1.2043189368770765E-2</v>
      </c>
      <c r="BM25" s="5">
        <v>0</v>
      </c>
      <c r="BN25" s="5">
        <v>0</v>
      </c>
      <c r="BO25" s="5">
        <v>0</v>
      </c>
      <c r="BP25" s="5">
        <v>0</v>
      </c>
      <c r="BQ25" s="5">
        <v>0.68733153638814015</v>
      </c>
      <c r="BR25" s="5">
        <v>0</v>
      </c>
      <c r="BS25" s="5">
        <v>0</v>
      </c>
      <c r="BT25" s="5">
        <v>0</v>
      </c>
      <c r="BU25" s="5">
        <v>0</v>
      </c>
      <c r="BV25" s="5">
        <v>0</v>
      </c>
      <c r="BW25" s="5">
        <v>0</v>
      </c>
      <c r="BX25" s="5">
        <v>1.4184397163120568E-3</v>
      </c>
      <c r="BY25" s="5">
        <v>3.0895691609977325E-2</v>
      </c>
      <c r="BZ25" s="5">
        <v>2.6985803120966796E-3</v>
      </c>
      <c r="CA25" s="5"/>
      <c r="CB25" s="5"/>
    </row>
    <row r="26" spans="1:80" x14ac:dyDescent="0.2">
      <c r="B26" s="38" t="s">
        <v>173</v>
      </c>
      <c r="C26" s="12">
        <v>134</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t="s">
        <v>181</v>
      </c>
    </row>
    <row r="27" spans="1:80" x14ac:dyDescent="0.2">
      <c r="B27" s="38" t="s">
        <v>171</v>
      </c>
      <c r="C27" s="5"/>
      <c r="D27" s="5">
        <v>3.0429605750607687</v>
      </c>
      <c r="E27" s="5">
        <v>0</v>
      </c>
      <c r="F27" s="5">
        <v>9.6195262024407757E-2</v>
      </c>
      <c r="G27" s="5">
        <v>0</v>
      </c>
      <c r="H27" s="5">
        <v>0</v>
      </c>
      <c r="I27" s="5">
        <v>0</v>
      </c>
      <c r="J27" s="5">
        <v>0</v>
      </c>
      <c r="K27" s="5">
        <v>0</v>
      </c>
      <c r="L27" s="5">
        <v>0</v>
      </c>
      <c r="M27" s="5">
        <v>0</v>
      </c>
      <c r="N27" s="5">
        <v>120.11252115059222</v>
      </c>
      <c r="O27" s="5">
        <v>0</v>
      </c>
      <c r="P27" s="5">
        <v>0</v>
      </c>
      <c r="Q27" s="5">
        <v>0</v>
      </c>
      <c r="R27" s="5">
        <v>0</v>
      </c>
      <c r="S27" s="5">
        <v>0</v>
      </c>
      <c r="T27" s="5">
        <v>0</v>
      </c>
      <c r="U27" s="5">
        <v>0</v>
      </c>
      <c r="V27" s="5">
        <v>0</v>
      </c>
      <c r="W27" s="5">
        <v>0</v>
      </c>
      <c r="X27" s="5">
        <v>0</v>
      </c>
      <c r="Y27" s="5">
        <v>0</v>
      </c>
      <c r="Z27" s="5">
        <v>0</v>
      </c>
      <c r="AA27" s="5">
        <v>1.4624531682684476</v>
      </c>
      <c r="AB27" s="5">
        <v>0</v>
      </c>
      <c r="AC27" s="5">
        <v>5.8387799564270149E-2</v>
      </c>
      <c r="AD27" s="5">
        <v>0</v>
      </c>
      <c r="AE27" s="5">
        <v>0</v>
      </c>
      <c r="AF27" s="5">
        <v>2.1552967276760953</v>
      </c>
      <c r="AG27" s="5">
        <v>3.0462886880306765</v>
      </c>
      <c r="AH27" s="5">
        <v>0.13789048144064681</v>
      </c>
      <c r="AI27" s="5">
        <v>1.8022352718317864</v>
      </c>
      <c r="AJ27" s="5">
        <v>0.9438368860055607</v>
      </c>
      <c r="AK27" s="5">
        <v>0</v>
      </c>
      <c r="AL27" s="5">
        <v>0.45423728813559322</v>
      </c>
      <c r="AM27" s="5">
        <v>0.2011106108359598</v>
      </c>
      <c r="AN27" s="5">
        <v>126.28406909788868</v>
      </c>
      <c r="AO27" s="5">
        <v>4.0296423585006984</v>
      </c>
      <c r="AP27" s="5">
        <v>17.126079447322969</v>
      </c>
      <c r="AQ27" s="5">
        <v>3.2319972236682282</v>
      </c>
      <c r="AR27" s="5">
        <v>5.8066666666666666</v>
      </c>
      <c r="AS27" s="5">
        <v>104.0368164591229</v>
      </c>
      <c r="AT27" s="5">
        <v>1.0168021680216801</v>
      </c>
      <c r="AU27" s="5">
        <v>0.29992539169360855</v>
      </c>
      <c r="AV27" s="5">
        <v>0</v>
      </c>
      <c r="AW27" s="5">
        <v>0.61017620273213224</v>
      </c>
      <c r="AX27" s="5">
        <v>6.1894320632638387</v>
      </c>
      <c r="AY27" s="5">
        <v>0</v>
      </c>
      <c r="AZ27" s="5">
        <v>0</v>
      </c>
      <c r="BA27" s="5">
        <v>0</v>
      </c>
      <c r="BB27" s="5">
        <v>10.107643057222889</v>
      </c>
      <c r="BC27" s="5">
        <v>134</v>
      </c>
      <c r="BD27" s="5">
        <v>56.715778194481651</v>
      </c>
      <c r="BE27" s="5">
        <v>12.595300261096606</v>
      </c>
      <c r="BF27" s="5">
        <v>10.76010721465267</v>
      </c>
      <c r="BG27" s="5">
        <v>0.40606060606060607</v>
      </c>
      <c r="BH27" s="5">
        <v>64.054712207463638</v>
      </c>
      <c r="BI27" s="5">
        <v>0.72670927755181092</v>
      </c>
      <c r="BJ27" s="5">
        <v>5.2970969734403957</v>
      </c>
      <c r="BK27" s="5">
        <v>14.180136986301369</v>
      </c>
      <c r="BL27" s="5">
        <v>1.6137873754152825</v>
      </c>
      <c r="BM27" s="5">
        <v>0</v>
      </c>
      <c r="BN27" s="5">
        <v>0</v>
      </c>
      <c r="BO27" s="5">
        <v>0</v>
      </c>
      <c r="BP27" s="5">
        <v>0</v>
      </c>
      <c r="BQ27" s="5">
        <v>92.102425876010784</v>
      </c>
      <c r="BR27" s="5">
        <v>0</v>
      </c>
      <c r="BS27" s="5">
        <v>0</v>
      </c>
      <c r="BT27" s="5">
        <v>0</v>
      </c>
      <c r="BU27" s="5">
        <v>0</v>
      </c>
      <c r="BV27" s="5">
        <v>0</v>
      </c>
      <c r="BW27" s="5">
        <v>0</v>
      </c>
      <c r="BX27" s="5">
        <v>0.19007092198581563</v>
      </c>
      <c r="BY27" s="5">
        <v>4.1400226757369616</v>
      </c>
      <c r="BZ27" s="5">
        <v>0.36160976182095506</v>
      </c>
      <c r="CA27" s="5"/>
      <c r="CB27" s="5"/>
    </row>
    <row r="28" spans="1:80" x14ac:dyDescent="0.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1:80" s="32" customFormat="1" x14ac:dyDescent="0.2">
      <c r="A29" s="21"/>
      <c r="B29" s="32" t="s">
        <v>172</v>
      </c>
      <c r="C29" s="15"/>
      <c r="D29" s="15">
        <v>234098</v>
      </c>
      <c r="E29" s="15">
        <v>0</v>
      </c>
      <c r="F29" s="15">
        <v>134</v>
      </c>
      <c r="G29" s="15">
        <v>0</v>
      </c>
      <c r="H29" s="15">
        <v>0</v>
      </c>
      <c r="I29" s="15">
        <v>0</v>
      </c>
      <c r="J29" s="15">
        <v>0</v>
      </c>
      <c r="K29" s="15">
        <v>0</v>
      </c>
      <c r="L29" s="15">
        <v>0</v>
      </c>
      <c r="M29" s="15">
        <v>0</v>
      </c>
      <c r="N29" s="15">
        <v>283946</v>
      </c>
      <c r="O29" s="15">
        <v>0</v>
      </c>
      <c r="P29" s="15">
        <v>0</v>
      </c>
      <c r="Q29" s="15">
        <v>0</v>
      </c>
      <c r="R29" s="15">
        <v>0</v>
      </c>
      <c r="S29" s="15">
        <v>0</v>
      </c>
      <c r="T29" s="15">
        <v>0</v>
      </c>
      <c r="U29" s="15">
        <v>0</v>
      </c>
      <c r="V29" s="15">
        <v>0</v>
      </c>
      <c r="W29" s="15">
        <v>0</v>
      </c>
      <c r="X29" s="15">
        <v>0</v>
      </c>
      <c r="Y29" s="15">
        <v>0</v>
      </c>
      <c r="Z29" s="15">
        <v>0</v>
      </c>
      <c r="AA29" s="15">
        <v>17956</v>
      </c>
      <c r="AB29" s="15">
        <v>0</v>
      </c>
      <c r="AC29" s="15">
        <v>536</v>
      </c>
      <c r="AD29" s="15">
        <v>0</v>
      </c>
      <c r="AE29" s="15">
        <v>0</v>
      </c>
      <c r="AF29" s="15">
        <v>7771.9999999999991</v>
      </c>
      <c r="AG29" s="15">
        <v>22244</v>
      </c>
      <c r="AH29" s="15">
        <v>1875.9999999999998</v>
      </c>
      <c r="AI29" s="15">
        <v>9514</v>
      </c>
      <c r="AJ29" s="15">
        <v>5092</v>
      </c>
      <c r="AK29" s="15">
        <v>0</v>
      </c>
      <c r="AL29" s="15">
        <v>2278</v>
      </c>
      <c r="AM29" s="15">
        <v>1340.0000000000002</v>
      </c>
      <c r="AN29" s="15">
        <v>197382</v>
      </c>
      <c r="AO29" s="15">
        <v>37520</v>
      </c>
      <c r="AP29" s="15">
        <v>89243.999999999985</v>
      </c>
      <c r="AQ29" s="15">
        <v>18626</v>
      </c>
      <c r="AR29" s="15">
        <v>17420</v>
      </c>
      <c r="AS29" s="15">
        <v>192156</v>
      </c>
      <c r="AT29" s="15">
        <v>1875.9999999999998</v>
      </c>
      <c r="AU29" s="15">
        <v>1206</v>
      </c>
      <c r="AV29" s="15">
        <v>0</v>
      </c>
      <c r="AW29" s="15">
        <v>3082</v>
      </c>
      <c r="AX29" s="15">
        <v>34438</v>
      </c>
      <c r="AY29" s="15">
        <v>0</v>
      </c>
      <c r="AZ29" s="15">
        <v>0</v>
      </c>
      <c r="BA29" s="15">
        <v>0</v>
      </c>
      <c r="BB29" s="15">
        <v>101036</v>
      </c>
      <c r="BC29" s="15">
        <v>350008</v>
      </c>
      <c r="BD29" s="15">
        <v>211720</v>
      </c>
      <c r="BE29" s="15">
        <v>62712</v>
      </c>
      <c r="BF29" s="15">
        <v>96346.000000000015</v>
      </c>
      <c r="BG29" s="15">
        <v>804</v>
      </c>
      <c r="BH29" s="15">
        <v>405082.00000000006</v>
      </c>
      <c r="BI29" s="15">
        <v>3751.9999999999995</v>
      </c>
      <c r="BJ29" s="15">
        <v>8576</v>
      </c>
      <c r="BK29" s="15">
        <v>41406</v>
      </c>
      <c r="BL29" s="15">
        <v>15544.000000000002</v>
      </c>
      <c r="BM29" s="15">
        <v>0</v>
      </c>
      <c r="BN29" s="15">
        <v>0</v>
      </c>
      <c r="BO29" s="15">
        <v>0</v>
      </c>
      <c r="BP29" s="15">
        <v>0</v>
      </c>
      <c r="BQ29" s="15">
        <v>375870</v>
      </c>
      <c r="BR29" s="15">
        <v>0</v>
      </c>
      <c r="BS29" s="15">
        <v>0</v>
      </c>
      <c r="BT29" s="15">
        <v>0</v>
      </c>
      <c r="BU29" s="15">
        <v>0</v>
      </c>
      <c r="BV29" s="15">
        <v>0</v>
      </c>
      <c r="BW29" s="15">
        <v>0</v>
      </c>
      <c r="BX29" s="15">
        <v>402.00000000000006</v>
      </c>
      <c r="BY29" s="15">
        <v>14606</v>
      </c>
      <c r="BZ29" s="15">
        <v>3082</v>
      </c>
      <c r="CA29" s="15"/>
      <c r="CB29" s="15"/>
    </row>
    <row r="30" spans="1:80" x14ac:dyDescent="0.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s="32" customFormat="1" x14ac:dyDescent="0.2">
      <c r="A31" s="59" t="s">
        <v>137</v>
      </c>
      <c r="B31" s="57" t="s">
        <v>161</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row>
    <row r="32" spans="1:80" x14ac:dyDescent="0.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s="32" customFormat="1" x14ac:dyDescent="0.2">
      <c r="A33" s="30"/>
      <c r="B33" s="30" t="s">
        <v>196</v>
      </c>
      <c r="C33" s="69">
        <v>89549.452270218171</v>
      </c>
      <c r="D33" s="43">
        <v>5635.2650616402498</v>
      </c>
      <c r="E33" s="43">
        <v>0</v>
      </c>
      <c r="F33" s="43">
        <v>0</v>
      </c>
      <c r="G33" s="43">
        <v>0</v>
      </c>
      <c r="H33" s="43">
        <v>1416.34568407917</v>
      </c>
      <c r="I33" s="43">
        <v>0</v>
      </c>
      <c r="J33" s="43">
        <v>0</v>
      </c>
      <c r="K33" s="43">
        <v>0</v>
      </c>
      <c r="L33" s="43">
        <v>0</v>
      </c>
      <c r="M33" s="43">
        <v>0</v>
      </c>
      <c r="N33" s="43">
        <v>3386.4689986155199</v>
      </c>
      <c r="O33" s="43">
        <v>0</v>
      </c>
      <c r="P33" s="43">
        <v>0</v>
      </c>
      <c r="Q33" s="43">
        <v>0</v>
      </c>
      <c r="R33" s="43">
        <v>0</v>
      </c>
      <c r="S33" s="43">
        <v>0</v>
      </c>
      <c r="T33" s="43">
        <v>0</v>
      </c>
      <c r="U33" s="43">
        <v>0</v>
      </c>
      <c r="V33" s="43">
        <v>0</v>
      </c>
      <c r="W33" s="43">
        <v>0</v>
      </c>
      <c r="X33" s="43">
        <v>0</v>
      </c>
      <c r="Y33" s="43">
        <v>0</v>
      </c>
      <c r="Z33" s="43">
        <v>0</v>
      </c>
      <c r="AA33" s="43">
        <v>0</v>
      </c>
      <c r="AB33" s="43">
        <v>1303.7378212660001</v>
      </c>
      <c r="AC33" s="43">
        <v>4634.3461075320001</v>
      </c>
      <c r="AD33" s="43">
        <v>0</v>
      </c>
      <c r="AE33" s="43">
        <v>6275.2120479225196</v>
      </c>
      <c r="AF33" s="43">
        <v>0</v>
      </c>
      <c r="AG33" s="43">
        <v>0</v>
      </c>
      <c r="AH33" s="43">
        <v>0</v>
      </c>
      <c r="AI33" s="43">
        <v>0</v>
      </c>
      <c r="AJ33" s="43">
        <v>2878.4220690439602</v>
      </c>
      <c r="AK33" s="43">
        <v>0</v>
      </c>
      <c r="AL33" s="43">
        <v>0</v>
      </c>
      <c r="AM33" s="43">
        <v>0</v>
      </c>
      <c r="AN33" s="43">
        <v>10487.3975728199</v>
      </c>
      <c r="AO33" s="43">
        <v>0</v>
      </c>
      <c r="AP33" s="43">
        <v>0</v>
      </c>
      <c r="AQ33" s="43">
        <v>2706.9270353473698</v>
      </c>
      <c r="AR33" s="43">
        <v>3227.3218332896499</v>
      </c>
      <c r="AS33" s="43">
        <v>0</v>
      </c>
      <c r="AT33" s="43">
        <v>0</v>
      </c>
      <c r="AU33" s="43">
        <v>0</v>
      </c>
      <c r="AV33" s="43">
        <v>0</v>
      </c>
      <c r="AW33" s="43">
        <v>0</v>
      </c>
      <c r="AX33" s="43">
        <v>4689.7286970305104</v>
      </c>
      <c r="AY33" s="43">
        <v>0</v>
      </c>
      <c r="AZ33" s="43">
        <v>0</v>
      </c>
      <c r="BA33" s="43">
        <v>4402.5640876747202</v>
      </c>
      <c r="BB33" s="43">
        <v>6359.2100874160296</v>
      </c>
      <c r="BC33" s="43">
        <v>3807.5093699245699</v>
      </c>
      <c r="BD33" s="43">
        <v>0</v>
      </c>
      <c r="BE33" s="43">
        <v>0</v>
      </c>
      <c r="BF33" s="43">
        <v>0</v>
      </c>
      <c r="BG33" s="43">
        <v>0</v>
      </c>
      <c r="BH33" s="43">
        <v>9280.8819806444608</v>
      </c>
      <c r="BI33" s="43">
        <v>0</v>
      </c>
      <c r="BJ33" s="43">
        <v>1621.88716564846</v>
      </c>
      <c r="BK33" s="43">
        <v>0</v>
      </c>
      <c r="BL33" s="43">
        <v>4971.8541738863996</v>
      </c>
      <c r="BM33" s="43">
        <v>0</v>
      </c>
      <c r="BN33" s="43">
        <v>0</v>
      </c>
      <c r="BO33" s="43">
        <v>0</v>
      </c>
      <c r="BP33" s="43">
        <v>0</v>
      </c>
      <c r="BQ33" s="43">
        <v>0</v>
      </c>
      <c r="BR33" s="43">
        <v>0</v>
      </c>
      <c r="BS33" s="43">
        <v>0</v>
      </c>
      <c r="BT33" s="43">
        <v>4118.8784341744004</v>
      </c>
      <c r="BU33" s="43">
        <v>0</v>
      </c>
      <c r="BV33" s="43">
        <v>2216.7632924444401</v>
      </c>
      <c r="BW33" s="43">
        <v>0</v>
      </c>
      <c r="BX33" s="43">
        <v>0</v>
      </c>
      <c r="BY33" s="43">
        <v>3701.67700938814</v>
      </c>
      <c r="BZ33" s="43">
        <v>2427.0537404297002</v>
      </c>
      <c r="CA33" s="43"/>
      <c r="CB33" s="43" t="s">
        <v>180</v>
      </c>
    </row>
    <row r="34" spans="1:80" x14ac:dyDescent="0.2">
      <c r="B34" s="3" t="s">
        <v>173</v>
      </c>
      <c r="C34" s="70">
        <v>8.0000000000000002E-3</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t="s">
        <v>181</v>
      </c>
    </row>
    <row r="35" spans="1:80" x14ac:dyDescent="0.2">
      <c r="B35" s="3" t="s">
        <v>171</v>
      </c>
      <c r="C35" s="5"/>
      <c r="D35" s="5">
        <v>45.082120493121998</v>
      </c>
      <c r="E35" s="5">
        <v>0</v>
      </c>
      <c r="F35" s="5">
        <v>0</v>
      </c>
      <c r="G35" s="5">
        <v>0</v>
      </c>
      <c r="H35" s="5">
        <v>11.330765472633361</v>
      </c>
      <c r="I35" s="5">
        <v>0</v>
      </c>
      <c r="J35" s="5">
        <v>0</v>
      </c>
      <c r="K35" s="5">
        <v>0</v>
      </c>
      <c r="L35" s="5">
        <v>0</v>
      </c>
      <c r="M35" s="5">
        <v>0</v>
      </c>
      <c r="N35" s="5">
        <v>27.091751988924159</v>
      </c>
      <c r="O35" s="5">
        <v>0</v>
      </c>
      <c r="P35" s="5">
        <v>0</v>
      </c>
      <c r="Q35" s="5">
        <v>0</v>
      </c>
      <c r="R35" s="5">
        <v>0</v>
      </c>
      <c r="S35" s="5">
        <v>0</v>
      </c>
      <c r="T35" s="5">
        <v>0</v>
      </c>
      <c r="U35" s="5">
        <v>0</v>
      </c>
      <c r="V35" s="5">
        <v>0</v>
      </c>
      <c r="W35" s="5">
        <v>0</v>
      </c>
      <c r="X35" s="5">
        <v>0</v>
      </c>
      <c r="Y35" s="5">
        <v>0</v>
      </c>
      <c r="Z35" s="5">
        <v>0</v>
      </c>
      <c r="AA35" s="5">
        <v>0</v>
      </c>
      <c r="AB35" s="5">
        <v>10.429902570128</v>
      </c>
      <c r="AC35" s="5">
        <v>37.074768860256</v>
      </c>
      <c r="AD35" s="5">
        <v>0</v>
      </c>
      <c r="AE35" s="5">
        <v>50.20169638338016</v>
      </c>
      <c r="AF35" s="5">
        <v>0</v>
      </c>
      <c r="AG35" s="5">
        <v>0</v>
      </c>
      <c r="AH35" s="5">
        <v>0</v>
      </c>
      <c r="AI35" s="5">
        <v>0</v>
      </c>
      <c r="AJ35" s="5">
        <v>23.027376552351683</v>
      </c>
      <c r="AK35" s="5">
        <v>0</v>
      </c>
      <c r="AL35" s="5">
        <v>0</v>
      </c>
      <c r="AM35" s="5">
        <v>0</v>
      </c>
      <c r="AN35" s="5">
        <v>83.899180582559197</v>
      </c>
      <c r="AO35" s="5">
        <v>0</v>
      </c>
      <c r="AP35" s="5">
        <v>0</v>
      </c>
      <c r="AQ35" s="5">
        <v>21.655416282778958</v>
      </c>
      <c r="AR35" s="5">
        <v>25.8185746663172</v>
      </c>
      <c r="AS35" s="5">
        <v>0</v>
      </c>
      <c r="AT35" s="5">
        <v>0</v>
      </c>
      <c r="AU35" s="5">
        <v>0</v>
      </c>
      <c r="AV35" s="5">
        <v>0</v>
      </c>
      <c r="AW35" s="5">
        <v>0</v>
      </c>
      <c r="AX35" s="5">
        <v>37.517829576244083</v>
      </c>
      <c r="AY35" s="5">
        <v>0</v>
      </c>
      <c r="AZ35" s="5">
        <v>0</v>
      </c>
      <c r="BA35" s="5">
        <v>35.220512701397766</v>
      </c>
      <c r="BB35" s="5">
        <v>50.87368069932824</v>
      </c>
      <c r="BC35" s="5">
        <v>30.460074959396561</v>
      </c>
      <c r="BD35" s="5">
        <v>0</v>
      </c>
      <c r="BE35" s="5">
        <v>0</v>
      </c>
      <c r="BF35" s="5">
        <v>0</v>
      </c>
      <c r="BG35" s="5">
        <v>0</v>
      </c>
      <c r="BH35" s="5">
        <v>74.247055845155685</v>
      </c>
      <c r="BI35" s="5">
        <v>0</v>
      </c>
      <c r="BJ35" s="5">
        <v>12.975097325187681</v>
      </c>
      <c r="BK35" s="5">
        <v>0</v>
      </c>
      <c r="BL35" s="5">
        <v>39.7748333910912</v>
      </c>
      <c r="BM35" s="5">
        <v>0</v>
      </c>
      <c r="BN35" s="5">
        <v>0</v>
      </c>
      <c r="BO35" s="5">
        <v>0</v>
      </c>
      <c r="BP35" s="5">
        <v>0</v>
      </c>
      <c r="BQ35" s="5">
        <v>0</v>
      </c>
      <c r="BR35" s="5">
        <v>0</v>
      </c>
      <c r="BS35" s="5">
        <v>0</v>
      </c>
      <c r="BT35" s="5">
        <v>32.9510274733952</v>
      </c>
      <c r="BU35" s="5">
        <v>0</v>
      </c>
      <c r="BV35" s="5">
        <v>17.73410633955552</v>
      </c>
      <c r="BW35" s="5">
        <v>0</v>
      </c>
      <c r="BX35" s="5">
        <v>0</v>
      </c>
      <c r="BY35" s="5">
        <v>29.613416075105121</v>
      </c>
      <c r="BZ35" s="5">
        <v>19.416429923437601</v>
      </c>
      <c r="CA35" s="5"/>
      <c r="CB35" s="5"/>
    </row>
    <row r="36" spans="1:80" x14ac:dyDescent="0.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s="32" customFormat="1" x14ac:dyDescent="0.2">
      <c r="A37" s="21"/>
      <c r="B37" s="32" t="s">
        <v>172</v>
      </c>
      <c r="C37" s="15"/>
      <c r="D37" s="15">
        <v>3468212.6116563682</v>
      </c>
      <c r="E37" s="15">
        <v>0</v>
      </c>
      <c r="F37" s="15">
        <v>0</v>
      </c>
      <c r="G37" s="15">
        <v>0</v>
      </c>
      <c r="H37" s="15">
        <v>41006.040245460135</v>
      </c>
      <c r="I37" s="15">
        <v>0</v>
      </c>
      <c r="J37" s="15">
        <v>0</v>
      </c>
      <c r="K37" s="15">
        <v>0</v>
      </c>
      <c r="L37" s="15">
        <v>0</v>
      </c>
      <c r="M37" s="15">
        <v>0</v>
      </c>
      <c r="N37" s="15">
        <v>64044.901701816714</v>
      </c>
      <c r="O37" s="15">
        <v>0</v>
      </c>
      <c r="P37" s="15">
        <v>0</v>
      </c>
      <c r="Q37" s="15">
        <v>0</v>
      </c>
      <c r="R37" s="15">
        <v>0</v>
      </c>
      <c r="S37" s="15">
        <v>0</v>
      </c>
      <c r="T37" s="15">
        <v>0</v>
      </c>
      <c r="U37" s="15">
        <v>0</v>
      </c>
      <c r="V37" s="15">
        <v>0</v>
      </c>
      <c r="W37" s="15">
        <v>0</v>
      </c>
      <c r="X37" s="15">
        <v>0</v>
      </c>
      <c r="Y37" s="15">
        <v>0</v>
      </c>
      <c r="Z37" s="15">
        <v>0</v>
      </c>
      <c r="AA37" s="15">
        <v>0</v>
      </c>
      <c r="AB37" s="15">
        <v>16228.928399119168</v>
      </c>
      <c r="AC37" s="15">
        <v>340346.37813715008</v>
      </c>
      <c r="AD37" s="15">
        <v>0</v>
      </c>
      <c r="AE37" s="15">
        <v>306280.54963500233</v>
      </c>
      <c r="AF37" s="15">
        <v>0</v>
      </c>
      <c r="AG37" s="15">
        <v>0</v>
      </c>
      <c r="AH37" s="15">
        <v>0</v>
      </c>
      <c r="AI37" s="15">
        <v>0</v>
      </c>
      <c r="AJ37" s="15">
        <v>124232.69649993733</v>
      </c>
      <c r="AK37" s="15">
        <v>0</v>
      </c>
      <c r="AL37" s="15">
        <v>0</v>
      </c>
      <c r="AM37" s="15">
        <v>0</v>
      </c>
      <c r="AN37" s="15">
        <v>131134.41925054003</v>
      </c>
      <c r="AO37" s="15">
        <v>0</v>
      </c>
      <c r="AP37" s="15">
        <v>0</v>
      </c>
      <c r="AQ37" s="15">
        <v>124800.16403765514</v>
      </c>
      <c r="AR37" s="15">
        <v>77455.723998951595</v>
      </c>
      <c r="AS37" s="15">
        <v>0</v>
      </c>
      <c r="AT37" s="15">
        <v>0</v>
      </c>
      <c r="AU37" s="15">
        <v>0</v>
      </c>
      <c r="AV37" s="15">
        <v>0</v>
      </c>
      <c r="AW37" s="15">
        <v>0</v>
      </c>
      <c r="AX37" s="15">
        <v>208749.20376222208</v>
      </c>
      <c r="AY37" s="15">
        <v>0</v>
      </c>
      <c r="AZ37" s="15">
        <v>0</v>
      </c>
      <c r="BA37" s="15">
        <v>995049.92483988963</v>
      </c>
      <c r="BB37" s="15">
        <v>508533.3122704851</v>
      </c>
      <c r="BC37" s="15">
        <v>79561.715793943818</v>
      </c>
      <c r="BD37" s="15">
        <v>0</v>
      </c>
      <c r="BE37" s="15">
        <v>0</v>
      </c>
      <c r="BF37" s="15">
        <v>0</v>
      </c>
      <c r="BG37" s="15">
        <v>0</v>
      </c>
      <c r="BH37" s="15">
        <v>469538.38116476458</v>
      </c>
      <c r="BI37" s="15">
        <v>0</v>
      </c>
      <c r="BJ37" s="15">
        <v>21006.682569478857</v>
      </c>
      <c r="BK37" s="15">
        <v>0</v>
      </c>
      <c r="BL37" s="15">
        <v>383111.19522299041</v>
      </c>
      <c r="BM37" s="15">
        <v>0</v>
      </c>
      <c r="BN37" s="15">
        <v>0</v>
      </c>
      <c r="BO37" s="15">
        <v>0</v>
      </c>
      <c r="BP37" s="15">
        <v>0</v>
      </c>
      <c r="BQ37" s="15">
        <v>0</v>
      </c>
      <c r="BR37" s="15">
        <v>0</v>
      </c>
      <c r="BS37" s="15">
        <v>0</v>
      </c>
      <c r="BT37" s="15">
        <v>151179.31404793717</v>
      </c>
      <c r="BU37" s="15">
        <v>0</v>
      </c>
      <c r="BV37" s="15">
        <v>56766.87439291722</v>
      </c>
      <c r="BW37" s="15">
        <v>0</v>
      </c>
      <c r="BX37" s="15">
        <v>0</v>
      </c>
      <c r="BY37" s="15">
        <v>104476.13191297087</v>
      </c>
      <c r="BZ37" s="15">
        <v>165486.23223745867</v>
      </c>
      <c r="CA37" s="15"/>
      <c r="CB37" s="15"/>
    </row>
    <row r="38" spans="1:80" x14ac:dyDescent="0.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row>
    <row r="39" spans="1:80" s="32" customFormat="1" x14ac:dyDescent="0.2">
      <c r="A39" s="59" t="s">
        <v>143</v>
      </c>
      <c r="B39" s="57" t="s">
        <v>166</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row>
    <row r="40" spans="1:80" x14ac:dyDescent="0.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spans="1:80" s="32" customFormat="1" x14ac:dyDescent="0.2">
      <c r="A41" s="30"/>
      <c r="B41" s="30" t="s">
        <v>162</v>
      </c>
      <c r="C41" s="69">
        <v>198379.10652</v>
      </c>
      <c r="D41" s="43">
        <v>3937.9027499999997</v>
      </c>
      <c r="E41" s="43">
        <v>1219.88624</v>
      </c>
      <c r="F41" s="43">
        <v>907.13576000000012</v>
      </c>
      <c r="G41" s="43">
        <v>1032.60483</v>
      </c>
      <c r="H41" s="43">
        <v>983.80481999999995</v>
      </c>
      <c r="I41" s="43">
        <v>493.55439999999999</v>
      </c>
      <c r="J41" s="43">
        <v>475.64582000000001</v>
      </c>
      <c r="K41" s="43">
        <v>375.54810000000003</v>
      </c>
      <c r="L41" s="43">
        <v>198.92533</v>
      </c>
      <c r="M41" s="43">
        <v>713.53101000000004</v>
      </c>
      <c r="N41" s="43">
        <v>890.26861000000008</v>
      </c>
      <c r="O41" s="43">
        <v>739.52706000000001</v>
      </c>
      <c r="P41" s="43">
        <v>230.66873999999999</v>
      </c>
      <c r="Q41" s="43">
        <v>1061.3524600000001</v>
      </c>
      <c r="R41" s="43">
        <v>220.49409999999997</v>
      </c>
      <c r="S41" s="43">
        <v>686.86050999999998</v>
      </c>
      <c r="T41" s="43">
        <v>465.38316000000003</v>
      </c>
      <c r="U41" s="43">
        <v>562.10793999999999</v>
      </c>
      <c r="V41" s="43">
        <v>652.02472999999998</v>
      </c>
      <c r="W41" s="43">
        <v>1124.5537000000002</v>
      </c>
      <c r="X41" s="43">
        <v>421.82522</v>
      </c>
      <c r="Y41" s="43">
        <v>439.35968000000003</v>
      </c>
      <c r="Z41" s="43">
        <v>438.05007000000001</v>
      </c>
      <c r="AA41" s="43">
        <v>3946.2256600000005</v>
      </c>
      <c r="AB41" s="43">
        <v>543.72095000000002</v>
      </c>
      <c r="AC41" s="43">
        <v>3460.21389</v>
      </c>
      <c r="AD41" s="43">
        <v>933.35056000000009</v>
      </c>
      <c r="AE41" s="43">
        <v>4156.4202999999998</v>
      </c>
      <c r="AF41" s="43">
        <v>2227.3426199999999</v>
      </c>
      <c r="AG41" s="43">
        <v>5464.7331100000001</v>
      </c>
      <c r="AH41" s="43">
        <v>1595.008</v>
      </c>
      <c r="AI41" s="43">
        <v>3032.67929</v>
      </c>
      <c r="AJ41" s="43">
        <v>4175.16255</v>
      </c>
      <c r="AK41" s="43">
        <v>946.38909000000012</v>
      </c>
      <c r="AL41" s="43">
        <v>3271.67515</v>
      </c>
      <c r="AM41" s="43">
        <v>2539.5592700000002</v>
      </c>
      <c r="AN41" s="43">
        <v>12846.14048</v>
      </c>
      <c r="AO41" s="43">
        <v>13910.560019999999</v>
      </c>
      <c r="AP41" s="43">
        <v>7515.4821499999998</v>
      </c>
      <c r="AQ41" s="43">
        <v>4884.1079399999999</v>
      </c>
      <c r="AR41" s="43">
        <v>7321.0383699999993</v>
      </c>
      <c r="AS41" s="43">
        <v>4761.82258</v>
      </c>
      <c r="AT41" s="43">
        <v>574.88235000000009</v>
      </c>
      <c r="AU41" s="43">
        <v>3990.4293099999995</v>
      </c>
      <c r="AV41" s="43">
        <v>1649.5494600000002</v>
      </c>
      <c r="AW41" s="43">
        <v>1864.1369099999999</v>
      </c>
      <c r="AX41" s="43">
        <v>3358.5925400000001</v>
      </c>
      <c r="AY41" s="43">
        <v>753.53891999999996</v>
      </c>
      <c r="AZ41" s="43">
        <v>597.65724999999998</v>
      </c>
      <c r="BA41" s="43">
        <v>3136.8576499999999</v>
      </c>
      <c r="BB41" s="43">
        <v>5489.1676099999995</v>
      </c>
      <c r="BC41" s="43">
        <v>8752.8400199999996</v>
      </c>
      <c r="BD41" s="43">
        <v>9270.1651499999989</v>
      </c>
      <c r="BE41" s="43">
        <v>4354.5887000000002</v>
      </c>
      <c r="BF41" s="43">
        <v>5117.5464700000002</v>
      </c>
      <c r="BG41" s="43">
        <v>282.00812999999999</v>
      </c>
      <c r="BH41" s="43">
        <v>8184.0326800000003</v>
      </c>
      <c r="BI41" s="43">
        <v>2183.3847299999998</v>
      </c>
      <c r="BJ41" s="43">
        <v>1409.60427</v>
      </c>
      <c r="BK41" s="43">
        <v>5051.0874700000004</v>
      </c>
      <c r="BL41" s="43">
        <v>4253.9729100000004</v>
      </c>
      <c r="BM41" s="43">
        <v>1099.4986000000001</v>
      </c>
      <c r="BN41" s="43">
        <v>1407.60193</v>
      </c>
      <c r="BO41" s="43">
        <v>1449.5028100000002</v>
      </c>
      <c r="BP41" s="43">
        <v>1146.90094</v>
      </c>
      <c r="BQ41" s="43">
        <v>1447.74316</v>
      </c>
      <c r="BR41" s="43">
        <v>2081.6392000000001</v>
      </c>
      <c r="BS41" s="43">
        <v>896.7339300000001</v>
      </c>
      <c r="BT41" s="43">
        <v>1773.1269399999999</v>
      </c>
      <c r="BU41" s="43">
        <v>1583.6607000000001</v>
      </c>
      <c r="BV41" s="43">
        <v>1637.1691599999999</v>
      </c>
      <c r="BW41" s="43">
        <v>2750.6227699999999</v>
      </c>
      <c r="BX41" s="43">
        <v>630.62275</v>
      </c>
      <c r="BY41" s="43">
        <v>3134.3092099999999</v>
      </c>
      <c r="BZ41" s="43">
        <v>1263.28487</v>
      </c>
      <c r="CA41" s="43"/>
      <c r="CB41" s="43" t="s">
        <v>180</v>
      </c>
    </row>
    <row r="42" spans="1:80" x14ac:dyDescent="0.2">
      <c r="B42" s="3" t="s">
        <v>169</v>
      </c>
      <c r="C42" s="5"/>
      <c r="D42" s="5">
        <v>5.1187463441265547E-2</v>
      </c>
      <c r="E42" s="5">
        <v>0.12304682670970346</v>
      </c>
      <c r="F42" s="5">
        <v>0.65121016511127072</v>
      </c>
      <c r="G42" s="5">
        <v>0.82410600957701519</v>
      </c>
      <c r="H42" s="5">
        <v>0.27184438242608455</v>
      </c>
      <c r="I42" s="5">
        <v>5.1616230914034722E-2</v>
      </c>
      <c r="J42" s="5">
        <v>0.13275071727602569</v>
      </c>
      <c r="K42" s="5">
        <v>0.38010941295546563</v>
      </c>
      <c r="L42" s="5">
        <v>0.12534677378701953</v>
      </c>
      <c r="M42" s="5">
        <v>0.69544932748538013</v>
      </c>
      <c r="N42" s="5">
        <v>0.37659416666666667</v>
      </c>
      <c r="O42" s="5">
        <v>9.7050795275590546E-2</v>
      </c>
      <c r="P42" s="5">
        <v>2.3592997852101869E-2</v>
      </c>
      <c r="Q42" s="5">
        <v>0.15350773213769164</v>
      </c>
      <c r="R42" s="5">
        <v>6.3342171789715587E-2</v>
      </c>
      <c r="S42" s="5">
        <v>0.10991526804288686</v>
      </c>
      <c r="T42" s="5">
        <v>5.6396408143480375E-2</v>
      </c>
      <c r="U42" s="5">
        <v>0.14183899571032046</v>
      </c>
      <c r="V42" s="5">
        <v>0.12868062561673574</v>
      </c>
      <c r="W42" s="5">
        <v>0.16323903324139935</v>
      </c>
      <c r="X42" s="5">
        <v>4.1444804480251521E-2</v>
      </c>
      <c r="Y42" s="5">
        <v>8.9555580921320835E-2</v>
      </c>
      <c r="Z42" s="5">
        <v>0.20498365465605989</v>
      </c>
      <c r="AA42" s="5">
        <v>0.32140622739859914</v>
      </c>
      <c r="AB42" s="5">
        <v>0.34943505784061696</v>
      </c>
      <c r="AC42" s="5">
        <v>0.37692961764705885</v>
      </c>
      <c r="AD42" s="5">
        <v>0.37756899676375411</v>
      </c>
      <c r="AE42" s="5">
        <v>0.68126869365677756</v>
      </c>
      <c r="AF42" s="5">
        <v>0.61767682196339435</v>
      </c>
      <c r="AG42" s="5">
        <v>0.74838853875650513</v>
      </c>
      <c r="AH42" s="5">
        <v>0.11723689819919147</v>
      </c>
      <c r="AI42" s="5">
        <v>0.57447988065921574</v>
      </c>
      <c r="AJ42" s="5">
        <v>0.77389481927710846</v>
      </c>
      <c r="AK42" s="5">
        <v>0.14688640229706659</v>
      </c>
      <c r="AL42" s="5">
        <v>0.6523778963110668</v>
      </c>
      <c r="AM42" s="5">
        <v>0.38114351943568964</v>
      </c>
      <c r="AN42" s="5">
        <v>8.2188998592450417</v>
      </c>
      <c r="AO42" s="5">
        <v>1.4939920545591234</v>
      </c>
      <c r="AP42" s="5">
        <v>1.4422341489157551</v>
      </c>
      <c r="AQ42" s="5">
        <v>0.8474940031233732</v>
      </c>
      <c r="AR42" s="5">
        <v>2.4403461233333332</v>
      </c>
      <c r="AS42" s="5">
        <v>2.5781389171629669</v>
      </c>
      <c r="AT42" s="5">
        <v>0.31158934959349599</v>
      </c>
      <c r="AU42" s="5">
        <v>0.99239724197960699</v>
      </c>
      <c r="AV42" s="5">
        <v>0.54657039761431414</v>
      </c>
      <c r="AW42" s="5">
        <v>0.36906294001187884</v>
      </c>
      <c r="AX42" s="5">
        <v>0.6036291409058232</v>
      </c>
      <c r="AY42" s="5">
        <v>0.11000568175182482</v>
      </c>
      <c r="AZ42" s="5">
        <v>0.1454153892944039</v>
      </c>
      <c r="BA42" s="5">
        <v>0.11103134822313464</v>
      </c>
      <c r="BB42" s="5">
        <v>0.54913641556622639</v>
      </c>
      <c r="BC42" s="5">
        <v>3.3510107274119449</v>
      </c>
      <c r="BD42" s="5">
        <v>2.4833016742566296</v>
      </c>
      <c r="BE42" s="5">
        <v>0.87459102229363328</v>
      </c>
      <c r="BF42" s="5">
        <v>0.57153746593701138</v>
      </c>
      <c r="BG42" s="5">
        <v>0.14242834848484848</v>
      </c>
      <c r="BH42" s="5">
        <v>1.2941228146742569</v>
      </c>
      <c r="BI42" s="5">
        <v>0.4228907088901801</v>
      </c>
      <c r="BJ42" s="5">
        <v>0.87066353922174189</v>
      </c>
      <c r="BK42" s="5">
        <v>1.7298244760273973</v>
      </c>
      <c r="BL42" s="5">
        <v>0.44165001142026583</v>
      </c>
      <c r="BM42" s="5">
        <v>0.27758106538752841</v>
      </c>
      <c r="BN42" s="5">
        <v>0.21536137239902081</v>
      </c>
      <c r="BO42" s="5">
        <v>0.10480101294194202</v>
      </c>
      <c r="BP42" s="5">
        <v>0.10979331227264025</v>
      </c>
      <c r="BQ42" s="5">
        <v>0.35475206076941923</v>
      </c>
      <c r="BR42" s="5">
        <v>8.4822916751558619E-2</v>
      </c>
      <c r="BS42" s="5">
        <v>0.17945445867520515</v>
      </c>
      <c r="BT42" s="5">
        <v>0.38647056233653004</v>
      </c>
      <c r="BU42" s="5">
        <v>1.0371058939096267</v>
      </c>
      <c r="BV42" s="5">
        <v>0.51145553264604804</v>
      </c>
      <c r="BW42" s="5">
        <v>0.15091752276966969</v>
      </c>
      <c r="BX42" s="5">
        <v>0.29816678486997633</v>
      </c>
      <c r="BY42" s="5">
        <v>0.88840964002267575</v>
      </c>
      <c r="BZ42" s="5">
        <v>0.14822068168485275</v>
      </c>
      <c r="CA42" s="5"/>
      <c r="CB42" s="5"/>
    </row>
    <row r="43" spans="1:80" x14ac:dyDescent="0.2">
      <c r="B43" s="38" t="s">
        <v>174</v>
      </c>
      <c r="C43" s="12">
        <v>29</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t="s">
        <v>181</v>
      </c>
    </row>
    <row r="44" spans="1:80" x14ac:dyDescent="0.2">
      <c r="B44" s="38" t="s">
        <v>171</v>
      </c>
      <c r="C44" s="5"/>
      <c r="D44" s="5">
        <v>1.4844364397967009</v>
      </c>
      <c r="E44" s="5">
        <v>3.5683579745814002</v>
      </c>
      <c r="F44" s="5">
        <v>18.885094788226851</v>
      </c>
      <c r="G44" s="5">
        <v>23.89907427773344</v>
      </c>
      <c r="H44" s="5">
        <v>7.8834870903564518</v>
      </c>
      <c r="I44" s="5">
        <v>1.4968706965070069</v>
      </c>
      <c r="J44" s="5">
        <v>3.8497708010047451</v>
      </c>
      <c r="K44" s="5">
        <v>11.023172975708503</v>
      </c>
      <c r="L44" s="5">
        <v>3.6350564398235665</v>
      </c>
      <c r="M44" s="5">
        <v>20.168030497076025</v>
      </c>
      <c r="N44" s="5">
        <v>10.921230833333334</v>
      </c>
      <c r="O44" s="5">
        <v>2.8144730629921257</v>
      </c>
      <c r="P44" s="5">
        <v>0.68419693771095424</v>
      </c>
      <c r="Q44" s="5">
        <v>4.4517242319930581</v>
      </c>
      <c r="R44" s="5">
        <v>1.8369229819017521</v>
      </c>
      <c r="S44" s="5">
        <v>3.1875427732437189</v>
      </c>
      <c r="T44" s="5">
        <v>1.6354958361609309</v>
      </c>
      <c r="U44" s="5">
        <v>4.1133308755992939</v>
      </c>
      <c r="V44" s="5">
        <v>3.7317381428853365</v>
      </c>
      <c r="W44" s="5">
        <v>4.7339319640005808</v>
      </c>
      <c r="X44" s="5">
        <v>1.2018993299272942</v>
      </c>
      <c r="Y44" s="5">
        <v>2.5971118467183043</v>
      </c>
      <c r="Z44" s="5">
        <v>5.944525985025737</v>
      </c>
      <c r="AA44" s="5">
        <v>9.3207805945593751</v>
      </c>
      <c r="AB44" s="5">
        <v>10.133616677377892</v>
      </c>
      <c r="AC44" s="5">
        <v>10.930958911764707</v>
      </c>
      <c r="AD44" s="5">
        <v>10.949500906148868</v>
      </c>
      <c r="AE44" s="5">
        <v>19.756792116046547</v>
      </c>
      <c r="AF44" s="5">
        <v>17.912627836938437</v>
      </c>
      <c r="AG44" s="5">
        <v>21.70326762393865</v>
      </c>
      <c r="AH44" s="5">
        <v>3.3998700477765529</v>
      </c>
      <c r="AI44" s="5">
        <v>16.659916539117255</v>
      </c>
      <c r="AJ44" s="5">
        <v>22.442949759036146</v>
      </c>
      <c r="AK44" s="5">
        <v>4.2597056666149316</v>
      </c>
      <c r="AL44" s="5">
        <v>18.918958993020937</v>
      </c>
      <c r="AM44" s="5">
        <v>11.053162063635</v>
      </c>
      <c r="AN44" s="5">
        <v>238.3480959181062</v>
      </c>
      <c r="AO44" s="5">
        <v>43.325769582214576</v>
      </c>
      <c r="AP44" s="5">
        <v>41.8247903185569</v>
      </c>
      <c r="AQ44" s="5">
        <v>24.577326090577824</v>
      </c>
      <c r="AR44" s="5">
        <v>70.770037576666667</v>
      </c>
      <c r="AS44" s="5">
        <v>74.766028597726034</v>
      </c>
      <c r="AT44" s="5">
        <v>9.0360911382113844</v>
      </c>
      <c r="AU44" s="5">
        <v>28.779520017408604</v>
      </c>
      <c r="AV44" s="5">
        <v>15.850541530815111</v>
      </c>
      <c r="AW44" s="5">
        <v>10.702825260344486</v>
      </c>
      <c r="AX44" s="5">
        <v>17.505245086268872</v>
      </c>
      <c r="AY44" s="5">
        <v>3.1901647708029199</v>
      </c>
      <c r="AZ44" s="5">
        <v>4.2170462895377128</v>
      </c>
      <c r="BA44" s="5">
        <v>3.2199090984709047</v>
      </c>
      <c r="BB44" s="5">
        <v>15.924956051420565</v>
      </c>
      <c r="BC44" s="5">
        <v>97.179311094946399</v>
      </c>
      <c r="BD44" s="5">
        <v>72.015748553442265</v>
      </c>
      <c r="BE44" s="5">
        <v>25.363139646515364</v>
      </c>
      <c r="BF44" s="5">
        <v>16.57458651217333</v>
      </c>
      <c r="BG44" s="5">
        <v>4.1304221060606059</v>
      </c>
      <c r="BH44" s="5">
        <v>37.529561625553448</v>
      </c>
      <c r="BI44" s="5">
        <v>12.263830557815222</v>
      </c>
      <c r="BJ44" s="5">
        <v>25.249242637430516</v>
      </c>
      <c r="BK44" s="5">
        <v>50.164909804794519</v>
      </c>
      <c r="BL44" s="5">
        <v>12.807850331187709</v>
      </c>
      <c r="BM44" s="5">
        <v>8.0498508962383237</v>
      </c>
      <c r="BN44" s="5">
        <v>6.2454797995716032</v>
      </c>
      <c r="BO44" s="5">
        <v>3.0392293753163186</v>
      </c>
      <c r="BP44" s="5">
        <v>3.184006055906567</v>
      </c>
      <c r="BQ44" s="5">
        <v>10.287809762313158</v>
      </c>
      <c r="BR44" s="5">
        <v>2.4598645857952</v>
      </c>
      <c r="BS44" s="5">
        <v>5.2041793015809494</v>
      </c>
      <c r="BT44" s="5">
        <v>11.20764630775937</v>
      </c>
      <c r="BU44" s="5">
        <v>30.076070923379174</v>
      </c>
      <c r="BV44" s="5">
        <v>14.832210446735393</v>
      </c>
      <c r="BW44" s="5">
        <v>4.376608160320421</v>
      </c>
      <c r="BX44" s="5">
        <v>8.6468367612293129</v>
      </c>
      <c r="BY44" s="5">
        <v>25.763879560657596</v>
      </c>
      <c r="BZ44" s="5">
        <v>4.2983997688607296</v>
      </c>
      <c r="CA44" s="5"/>
      <c r="CB44" s="5"/>
    </row>
    <row r="45" spans="1:80" x14ac:dyDescent="0.2">
      <c r="B45" s="3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row>
    <row r="46" spans="1:80" s="32" customFormat="1" x14ac:dyDescent="0.2">
      <c r="A46" s="21"/>
      <c r="B46" s="32" t="s">
        <v>172</v>
      </c>
      <c r="C46" s="15"/>
      <c r="D46" s="15">
        <v>114199.17975</v>
      </c>
      <c r="E46" s="15">
        <v>35376.700960000002</v>
      </c>
      <c r="F46" s="15">
        <v>26306.937040000004</v>
      </c>
      <c r="G46" s="15">
        <v>29945.540069999999</v>
      </c>
      <c r="H46" s="15">
        <v>28530.339779999998</v>
      </c>
      <c r="I46" s="15">
        <v>14313.077600000001</v>
      </c>
      <c r="J46" s="15">
        <v>13793.728780000001</v>
      </c>
      <c r="K46" s="15">
        <v>10890.894900000001</v>
      </c>
      <c r="L46" s="15">
        <v>5768.83457</v>
      </c>
      <c r="M46" s="15">
        <v>20692.399290000001</v>
      </c>
      <c r="N46" s="15">
        <v>25817.789690000001</v>
      </c>
      <c r="O46" s="15">
        <v>21446.284739999999</v>
      </c>
      <c r="P46" s="15">
        <v>6689.3934599999993</v>
      </c>
      <c r="Q46" s="15">
        <v>30779.221340000004</v>
      </c>
      <c r="R46" s="15">
        <v>6394.3288999999986</v>
      </c>
      <c r="S46" s="15">
        <v>19918.95479</v>
      </c>
      <c r="T46" s="15">
        <v>13496.111640000001</v>
      </c>
      <c r="U46" s="15">
        <v>16301.130260000002</v>
      </c>
      <c r="V46" s="15">
        <v>18908.71717</v>
      </c>
      <c r="W46" s="15">
        <v>32612.0573</v>
      </c>
      <c r="X46" s="15">
        <v>12232.93138</v>
      </c>
      <c r="Y46" s="15">
        <v>12741.43072</v>
      </c>
      <c r="Z46" s="15">
        <v>12703.45203</v>
      </c>
      <c r="AA46" s="15">
        <v>114440.54414000001</v>
      </c>
      <c r="AB46" s="15">
        <v>15767.90755</v>
      </c>
      <c r="AC46" s="15">
        <v>100346.20281</v>
      </c>
      <c r="AD46" s="15">
        <v>27067.166240000002</v>
      </c>
      <c r="AE46" s="15">
        <v>120536.18869999998</v>
      </c>
      <c r="AF46" s="15">
        <v>64592.935980000002</v>
      </c>
      <c r="AG46" s="15">
        <v>158477.26019000003</v>
      </c>
      <c r="AH46" s="15">
        <v>46255.232000000004</v>
      </c>
      <c r="AI46" s="15">
        <v>87947.699409999987</v>
      </c>
      <c r="AJ46" s="15">
        <v>121079.71395</v>
      </c>
      <c r="AK46" s="15">
        <v>27445.283610000002</v>
      </c>
      <c r="AL46" s="15">
        <v>94878.57935</v>
      </c>
      <c r="AM46" s="15">
        <v>73647.218829999998</v>
      </c>
      <c r="AN46" s="15">
        <v>372538.07392</v>
      </c>
      <c r="AO46" s="15">
        <v>403406.24057999993</v>
      </c>
      <c r="AP46" s="15">
        <v>217948.98235000001</v>
      </c>
      <c r="AQ46" s="15">
        <v>141639.13026000001</v>
      </c>
      <c r="AR46" s="15">
        <v>212310.11272999999</v>
      </c>
      <c r="AS46" s="15">
        <v>138092.85481999998</v>
      </c>
      <c r="AT46" s="15">
        <v>16671.588150000003</v>
      </c>
      <c r="AU46" s="15">
        <v>115722.44998999999</v>
      </c>
      <c r="AV46" s="15">
        <v>47836.934340000007</v>
      </c>
      <c r="AW46" s="15">
        <v>54059.970390000002</v>
      </c>
      <c r="AX46" s="15">
        <v>97399.183659999995</v>
      </c>
      <c r="AY46" s="15">
        <v>21852.628680000002</v>
      </c>
      <c r="AZ46" s="15">
        <v>17332.060249999999</v>
      </c>
      <c r="BA46" s="15">
        <v>90968.871849999996</v>
      </c>
      <c r="BB46" s="15">
        <v>159185.86068999997</v>
      </c>
      <c r="BC46" s="15">
        <v>253832.36058000001</v>
      </c>
      <c r="BD46" s="15">
        <v>268834.78934999998</v>
      </c>
      <c r="BE46" s="15">
        <v>126283.0723</v>
      </c>
      <c r="BF46" s="15">
        <v>148408.84763</v>
      </c>
      <c r="BG46" s="15">
        <v>8178.2357699999993</v>
      </c>
      <c r="BH46" s="15">
        <v>237336.94772</v>
      </c>
      <c r="BI46" s="15">
        <v>63318.157169999991</v>
      </c>
      <c r="BJ46" s="15">
        <v>40878.523830000006</v>
      </c>
      <c r="BK46" s="15">
        <v>146481.53662999999</v>
      </c>
      <c r="BL46" s="15">
        <v>123365.21439000001</v>
      </c>
      <c r="BM46" s="15">
        <v>31885.4594</v>
      </c>
      <c r="BN46" s="15">
        <v>40820.455969999995</v>
      </c>
      <c r="BO46" s="15">
        <v>42035.581490000004</v>
      </c>
      <c r="BP46" s="15">
        <v>33260.127260000001</v>
      </c>
      <c r="BQ46" s="15">
        <v>41984.551639999998</v>
      </c>
      <c r="BR46" s="15">
        <v>60367.536800000002</v>
      </c>
      <c r="BS46" s="15">
        <v>26005.283970000004</v>
      </c>
      <c r="BT46" s="15">
        <v>51420.68125999999</v>
      </c>
      <c r="BU46" s="15">
        <v>45926.160299999996</v>
      </c>
      <c r="BV46" s="15">
        <v>47477.905639999997</v>
      </c>
      <c r="BW46" s="15">
        <v>79768.060329999993</v>
      </c>
      <c r="BX46" s="15">
        <v>18288.059749999997</v>
      </c>
      <c r="BY46" s="15">
        <v>90894.967090000006</v>
      </c>
      <c r="BZ46" s="15">
        <v>36635.261229999996</v>
      </c>
      <c r="CA46" s="15"/>
      <c r="CB46" s="15"/>
    </row>
    <row r="47" spans="1:80" x14ac:dyDescent="0.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row>
    <row r="48" spans="1:80" s="32" customFormat="1" x14ac:dyDescent="0.2">
      <c r="A48" s="59" t="s">
        <v>154</v>
      </c>
      <c r="B48" s="57" t="s">
        <v>176</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row>
    <row r="49" spans="1:80" x14ac:dyDescent="0.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row>
    <row r="50" spans="1:80" x14ac:dyDescent="0.2">
      <c r="B50" s="3" t="s">
        <v>177</v>
      </c>
      <c r="C50" s="12">
        <v>320</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t="s">
        <v>181</v>
      </c>
    </row>
    <row r="51" spans="1:80" x14ac:dyDescent="0.2">
      <c r="A51" s="38"/>
      <c r="B51" s="3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row>
    <row r="52" spans="1:80" s="32" customFormat="1" x14ac:dyDescent="0.2">
      <c r="A52" s="21"/>
      <c r="B52" s="21" t="s">
        <v>178</v>
      </c>
      <c r="C52" s="15"/>
      <c r="D52" s="15">
        <v>-24617920</v>
      </c>
      <c r="E52" s="15">
        <v>-3172480</v>
      </c>
      <c r="F52" s="15">
        <v>-445760</v>
      </c>
      <c r="G52" s="15">
        <v>-400960</v>
      </c>
      <c r="H52" s="15">
        <v>-1158080</v>
      </c>
      <c r="I52" s="15">
        <v>-3059840</v>
      </c>
      <c r="J52" s="15">
        <v>-1146560</v>
      </c>
      <c r="K52" s="15">
        <v>-316160</v>
      </c>
      <c r="L52" s="15">
        <v>-507840</v>
      </c>
      <c r="M52" s="15">
        <v>-328320</v>
      </c>
      <c r="N52" s="15">
        <v>-756480</v>
      </c>
      <c r="O52" s="15">
        <v>-2438400</v>
      </c>
      <c r="P52" s="15">
        <v>-3128640</v>
      </c>
      <c r="Q52" s="15">
        <v>-2212480</v>
      </c>
      <c r="R52" s="15">
        <v>-1113920</v>
      </c>
      <c r="S52" s="15">
        <v>-1999680</v>
      </c>
      <c r="T52" s="15">
        <v>-2640640</v>
      </c>
      <c r="U52" s="15">
        <v>-1268160</v>
      </c>
      <c r="V52" s="15">
        <v>-1621440</v>
      </c>
      <c r="W52" s="15">
        <v>-2204480</v>
      </c>
      <c r="X52" s="15">
        <v>-3256960</v>
      </c>
      <c r="Y52" s="15">
        <v>-1569920</v>
      </c>
      <c r="Z52" s="15">
        <v>-683840</v>
      </c>
      <c r="AA52" s="15">
        <v>-3928960</v>
      </c>
      <c r="AB52" s="15">
        <v>-497920</v>
      </c>
      <c r="AC52" s="15">
        <v>-2937600</v>
      </c>
      <c r="AD52" s="15">
        <v>-791040</v>
      </c>
      <c r="AE52" s="15">
        <v>-1952320</v>
      </c>
      <c r="AF52" s="15">
        <v>-1153920</v>
      </c>
      <c r="AG52" s="15">
        <v>-2336640</v>
      </c>
      <c r="AH52" s="15">
        <v>-4353600</v>
      </c>
      <c r="AI52" s="15">
        <v>-1689280</v>
      </c>
      <c r="AJ52" s="15">
        <v>-1726400</v>
      </c>
      <c r="AK52" s="15">
        <v>-2061760</v>
      </c>
      <c r="AL52" s="15">
        <v>-1604800</v>
      </c>
      <c r="AM52" s="15">
        <v>-2132160</v>
      </c>
      <c r="AN52" s="15">
        <v>-500160</v>
      </c>
      <c r="AO52" s="15">
        <v>-2979520</v>
      </c>
      <c r="AP52" s="15">
        <v>-1667520</v>
      </c>
      <c r="AQ52" s="15">
        <v>-1844160</v>
      </c>
      <c r="AR52" s="15">
        <v>-960000</v>
      </c>
      <c r="AS52" s="15">
        <v>-591040</v>
      </c>
      <c r="AT52" s="15">
        <v>-590400</v>
      </c>
      <c r="AU52" s="15">
        <v>-1286720</v>
      </c>
      <c r="AV52" s="15">
        <v>-965760</v>
      </c>
      <c r="AW52" s="15">
        <v>-1616320</v>
      </c>
      <c r="AX52" s="15">
        <v>-1780480</v>
      </c>
      <c r="AY52" s="15">
        <v>-2192000</v>
      </c>
      <c r="AZ52" s="15">
        <v>-1315200</v>
      </c>
      <c r="BA52" s="15">
        <v>-9040640</v>
      </c>
      <c r="BB52" s="15">
        <v>-3198720</v>
      </c>
      <c r="BC52" s="15">
        <v>-835840</v>
      </c>
      <c r="BD52" s="15">
        <v>-1194560</v>
      </c>
      <c r="BE52" s="15">
        <v>-1593280</v>
      </c>
      <c r="BF52" s="15">
        <v>-2865280</v>
      </c>
      <c r="BG52" s="15">
        <v>-633600</v>
      </c>
      <c r="BH52" s="15">
        <v>-2023680</v>
      </c>
      <c r="BI52" s="15">
        <v>-1652160</v>
      </c>
      <c r="BJ52" s="15">
        <v>-518080</v>
      </c>
      <c r="BK52" s="15">
        <v>-934400</v>
      </c>
      <c r="BL52" s="15">
        <v>-3082240</v>
      </c>
      <c r="BM52" s="15">
        <v>-1267520</v>
      </c>
      <c r="BN52" s="15">
        <v>-2091520</v>
      </c>
      <c r="BO52" s="15">
        <v>-4425920</v>
      </c>
      <c r="BP52" s="15">
        <v>-3342720</v>
      </c>
      <c r="BQ52" s="15">
        <v>-1305920</v>
      </c>
      <c r="BR52" s="15">
        <v>-7853120</v>
      </c>
      <c r="BS52" s="15">
        <v>-1599040</v>
      </c>
      <c r="BT52" s="15">
        <v>-1468160</v>
      </c>
      <c r="BU52" s="15">
        <v>-488640</v>
      </c>
      <c r="BV52" s="15">
        <v>-1024320</v>
      </c>
      <c r="BW52" s="15">
        <v>-5832320</v>
      </c>
      <c r="BX52" s="15">
        <v>-676800</v>
      </c>
      <c r="BY52" s="15">
        <v>-1128960</v>
      </c>
      <c r="BZ52" s="15">
        <v>-2727360</v>
      </c>
      <c r="CA52" s="15"/>
      <c r="CB52" s="15"/>
    </row>
    <row r="53" spans="1:80" x14ac:dyDescent="0.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row>
    <row r="54" spans="1:80" s="32" customFormat="1" x14ac:dyDescent="0.2">
      <c r="A54" s="59" t="s">
        <v>155</v>
      </c>
      <c r="B54" s="57" t="s">
        <v>175</v>
      </c>
      <c r="C54" s="58"/>
      <c r="D54" s="58">
        <v>0</v>
      </c>
      <c r="E54" s="58">
        <v>0</v>
      </c>
      <c r="F54" s="58">
        <v>398758.19703999988</v>
      </c>
      <c r="G54" s="58">
        <v>626127.75207000005</v>
      </c>
      <c r="H54" s="58">
        <v>80082.678425460123</v>
      </c>
      <c r="I54" s="58">
        <v>0</v>
      </c>
      <c r="J54" s="58">
        <v>0</v>
      </c>
      <c r="K54" s="58">
        <v>26133.746900000027</v>
      </c>
      <c r="L54" s="58">
        <v>0</v>
      </c>
      <c r="M54" s="58">
        <v>298583.49488999997</v>
      </c>
      <c r="N54" s="58">
        <v>636728.67739181686</v>
      </c>
      <c r="O54" s="58">
        <v>0</v>
      </c>
      <c r="P54" s="58">
        <v>0</v>
      </c>
      <c r="Q54" s="58">
        <v>0</v>
      </c>
      <c r="R54" s="58">
        <v>0</v>
      </c>
      <c r="S54" s="58">
        <v>0</v>
      </c>
      <c r="T54" s="58">
        <v>0</v>
      </c>
      <c r="U54" s="58">
        <v>0</v>
      </c>
      <c r="V54" s="58">
        <v>0</v>
      </c>
      <c r="W54" s="58">
        <v>0</v>
      </c>
      <c r="X54" s="58">
        <v>0</v>
      </c>
      <c r="Y54" s="58">
        <v>0</v>
      </c>
      <c r="Z54" s="58">
        <v>130383.5120300001</v>
      </c>
      <c r="AA54" s="58">
        <v>987532.21214000043</v>
      </c>
      <c r="AB54" s="58">
        <v>236844.85794911918</v>
      </c>
      <c r="AC54" s="58">
        <v>1446770.5353471497</v>
      </c>
      <c r="AD54" s="58">
        <v>266147.35623999988</v>
      </c>
      <c r="AE54" s="58">
        <v>751228.33833500231</v>
      </c>
      <c r="AF54" s="58">
        <v>447491.86198000005</v>
      </c>
      <c r="AG54" s="58">
        <v>1032590.1133899996</v>
      </c>
      <c r="AH54" s="58">
        <v>0</v>
      </c>
      <c r="AI54" s="58">
        <v>129390.08941000025</v>
      </c>
      <c r="AJ54" s="58">
        <v>348526.69684993732</v>
      </c>
      <c r="AK54" s="58">
        <v>0</v>
      </c>
      <c r="AL54" s="58">
        <v>170546.56534999982</v>
      </c>
      <c r="AM54" s="58">
        <v>0</v>
      </c>
      <c r="AN54" s="58">
        <v>2369195.55557054</v>
      </c>
      <c r="AO54" s="58">
        <v>1066153.7737800009</v>
      </c>
      <c r="AP54" s="58">
        <v>1021470.2771500004</v>
      </c>
      <c r="AQ54" s="58">
        <v>0</v>
      </c>
      <c r="AR54" s="58">
        <v>476526.79672895139</v>
      </c>
      <c r="AS54" s="58">
        <v>1529746.9052200001</v>
      </c>
      <c r="AT54" s="58">
        <v>0</v>
      </c>
      <c r="AU54" s="58">
        <v>299782.37998999981</v>
      </c>
      <c r="AV54" s="58">
        <v>192623.14033999993</v>
      </c>
      <c r="AW54" s="58">
        <v>0</v>
      </c>
      <c r="AX54" s="58">
        <v>158714.07502222201</v>
      </c>
      <c r="AY54" s="58">
        <v>0</v>
      </c>
      <c r="AZ54" s="58">
        <v>0</v>
      </c>
      <c r="BA54" s="58">
        <v>0</v>
      </c>
      <c r="BB54" s="58">
        <v>1522598.8737604851</v>
      </c>
      <c r="BC54" s="58">
        <v>2260956.5719739445</v>
      </c>
      <c r="BD54" s="58">
        <v>2355376.22095</v>
      </c>
      <c r="BE54" s="58">
        <v>1442430.1479000002</v>
      </c>
      <c r="BF54" s="58">
        <v>1205080.2708300012</v>
      </c>
      <c r="BG54" s="58">
        <v>0</v>
      </c>
      <c r="BH54" s="58">
        <v>5015705.2572847642</v>
      </c>
      <c r="BI54" s="58">
        <v>620556.56717000017</v>
      </c>
      <c r="BJ54" s="58">
        <v>629189.20239947899</v>
      </c>
      <c r="BK54" s="58">
        <v>1927480.7002299996</v>
      </c>
      <c r="BL54" s="58">
        <v>2142770.5168129914</v>
      </c>
      <c r="BM54" s="58">
        <v>0</v>
      </c>
      <c r="BN54" s="58">
        <v>0</v>
      </c>
      <c r="BO54" s="58">
        <v>0</v>
      </c>
      <c r="BP54" s="58">
        <v>0</v>
      </c>
      <c r="BQ54" s="58">
        <v>852000.8928400008</v>
      </c>
      <c r="BR54" s="58">
        <v>0</v>
      </c>
      <c r="BS54" s="58">
        <v>0</v>
      </c>
      <c r="BT54" s="58">
        <v>716493.77890793653</v>
      </c>
      <c r="BU54" s="58">
        <v>539943.15429999994</v>
      </c>
      <c r="BV54" s="58">
        <v>579419.43603291665</v>
      </c>
      <c r="BW54" s="58">
        <v>0</v>
      </c>
      <c r="BX54" s="58">
        <v>105148.7625500001</v>
      </c>
      <c r="BY54" s="58">
        <v>1846084.4238029718</v>
      </c>
      <c r="BZ54" s="58">
        <v>0</v>
      </c>
      <c r="CA54" s="58"/>
      <c r="CB54" s="58"/>
    </row>
    <row r="55" spans="1:80" x14ac:dyDescent="0.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row>
    <row r="56" spans="1:80" x14ac:dyDescent="0.2">
      <c r="A56" s="59" t="s">
        <v>156</v>
      </c>
      <c r="B56" s="57" t="s">
        <v>139</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row>
    <row r="57" spans="1:80"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row>
    <row r="58" spans="1:80" x14ac:dyDescent="0.2">
      <c r="B58" s="3" t="s">
        <v>141</v>
      </c>
      <c r="C58" s="5"/>
      <c r="D58" s="62">
        <v>1.1050855927981791</v>
      </c>
      <c r="E58" s="62">
        <v>0.81256363106012575</v>
      </c>
      <c r="F58" s="62">
        <v>0.83214123572502385</v>
      </c>
      <c r="G58" s="62">
        <v>0.73522592800931885</v>
      </c>
      <c r="H58" s="62">
        <v>1.8832390117615831</v>
      </c>
      <c r="I58" s="62">
        <v>1.0802814808669692</v>
      </c>
      <c r="J58" s="62">
        <v>0.99983863874054502</v>
      </c>
      <c r="K58" s="62">
        <v>1.0822626167918978</v>
      </c>
      <c r="L58" s="62">
        <v>1.2333108356233773</v>
      </c>
      <c r="M58" s="62">
        <v>0.89003716359676754</v>
      </c>
      <c r="N58" s="62">
        <v>0.86367643583305309</v>
      </c>
      <c r="O58" s="62">
        <v>1.0355090715835151</v>
      </c>
      <c r="P58" s="62">
        <v>0.82779021588303192</v>
      </c>
      <c r="Q58" s="62">
        <v>1.1611982329590489</v>
      </c>
      <c r="R58" s="62">
        <v>0.80100797782120814</v>
      </c>
      <c r="S58" s="62">
        <v>0.92978697781684572</v>
      </c>
      <c r="T58" s="62">
        <v>1.0887040638011016</v>
      </c>
      <c r="U58" s="62">
        <v>1.1643084936868673</v>
      </c>
      <c r="V58" s="62">
        <v>1.6075463785218986</v>
      </c>
      <c r="W58" s="62">
        <v>1.0537936070863996</v>
      </c>
      <c r="X58" s="62">
        <v>1.1190639397391751</v>
      </c>
      <c r="Y58" s="62">
        <v>1.0051024331421243</v>
      </c>
      <c r="Z58" s="62">
        <v>0.86195101230045368</v>
      </c>
      <c r="AA58" s="62">
        <v>0.95491139738881747</v>
      </c>
      <c r="AB58" s="62">
        <v>0.81252821518405349</v>
      </c>
      <c r="AC58" s="62">
        <v>0.90714434015390066</v>
      </c>
      <c r="AD58" s="62">
        <v>0.85575500656005532</v>
      </c>
      <c r="AE58" s="62">
        <v>1.2101412209518245</v>
      </c>
      <c r="AF58" s="62">
        <v>0.84401577682944218</v>
      </c>
      <c r="AG58" s="62">
        <v>0.87746857081641061</v>
      </c>
      <c r="AH58" s="62">
        <v>0.92965463470452903</v>
      </c>
      <c r="AI58" s="62">
        <v>0.83302636508090355</v>
      </c>
      <c r="AJ58" s="62">
        <v>0.73077947147316025</v>
      </c>
      <c r="AK58" s="62">
        <v>0.83607239225099028</v>
      </c>
      <c r="AL58" s="62">
        <v>0.81316544459765827</v>
      </c>
      <c r="AM58" s="62">
        <v>1.0342596334375334</v>
      </c>
      <c r="AN58" s="62">
        <v>0.73257423427253587</v>
      </c>
      <c r="AO58" s="62">
        <v>0.79214073830961618</v>
      </c>
      <c r="AP58" s="62">
        <v>0.80770783070632957</v>
      </c>
      <c r="AQ58" s="62">
        <v>0.86678093844240089</v>
      </c>
      <c r="AR58" s="62">
        <v>0.9544022085182583</v>
      </c>
      <c r="AS58" s="62">
        <v>1.1704703197922812</v>
      </c>
      <c r="AT58" s="62">
        <v>1.0391622186731144</v>
      </c>
      <c r="AU58" s="62">
        <v>0.70426570228247076</v>
      </c>
      <c r="AV58" s="62">
        <v>0.79996777851506584</v>
      </c>
      <c r="AW58" s="62">
        <v>0.78759793350833107</v>
      </c>
      <c r="AX58" s="62">
        <v>1.0700100631207323</v>
      </c>
      <c r="AY58" s="62">
        <v>0.89353288805049669</v>
      </c>
      <c r="AZ58" s="62">
        <v>1.0197357999351631</v>
      </c>
      <c r="BA58" s="62">
        <v>1.6349009497627873</v>
      </c>
      <c r="BB58" s="62">
        <v>0.92433187767043601</v>
      </c>
      <c r="BC58" s="62">
        <v>0.95733653300582944</v>
      </c>
      <c r="BD58" s="62">
        <v>0.71925749985132748</v>
      </c>
      <c r="BE58" s="62">
        <v>0.7534592913441871</v>
      </c>
      <c r="BF58" s="62">
        <v>0.74800261398733847</v>
      </c>
      <c r="BG58" s="62">
        <v>0.79897431967533683</v>
      </c>
      <c r="BH58" s="62">
        <v>0.64901579954077682</v>
      </c>
      <c r="BI58" s="62">
        <v>0.7655416838121667</v>
      </c>
      <c r="BJ58" s="62">
        <v>0.73360976356108321</v>
      </c>
      <c r="BK58" s="62">
        <v>0.63178959467780971</v>
      </c>
      <c r="BL58" s="62">
        <v>0.84617557907877083</v>
      </c>
      <c r="BM58" s="62">
        <v>0.90103725361249265</v>
      </c>
      <c r="BN58" s="62">
        <v>0.83720925044223071</v>
      </c>
      <c r="BO58" s="62">
        <v>0.81026472198117239</v>
      </c>
      <c r="BP58" s="62">
        <v>0.76512759096420446</v>
      </c>
      <c r="BQ58" s="62">
        <v>0.76586582743740872</v>
      </c>
      <c r="BR58" s="62">
        <v>1.0632888925547292</v>
      </c>
      <c r="BS58" s="62">
        <v>1.2658873785799873</v>
      </c>
      <c r="BT58" s="62">
        <v>0.97307628570543625</v>
      </c>
      <c r="BU58" s="62">
        <v>0.82815355374431388</v>
      </c>
      <c r="BV58" s="62">
        <v>0.84104589402751118</v>
      </c>
      <c r="BW58" s="62">
        <v>0.98205938528074588</v>
      </c>
      <c r="BX58" s="62">
        <v>0.96136943665142649</v>
      </c>
      <c r="BY58" s="62">
        <v>0.86204753052058847</v>
      </c>
      <c r="BZ58" s="62">
        <v>1.113942225191906</v>
      </c>
      <c r="CA58" s="62"/>
      <c r="CB58" s="62"/>
    </row>
    <row r="59" spans="1:80" x14ac:dyDescent="0.2">
      <c r="C59" s="5"/>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row>
    <row r="60" spans="1:80" x14ac:dyDescent="0.2">
      <c r="B60" s="3" t="s">
        <v>142</v>
      </c>
      <c r="C60" s="5"/>
      <c r="D60" s="62">
        <v>0.52542796399089542</v>
      </c>
      <c r="E60" s="62">
        <v>0</v>
      </c>
      <c r="F60" s="62">
        <v>0</v>
      </c>
      <c r="G60" s="62">
        <v>0</v>
      </c>
      <c r="H60" s="62">
        <v>1</v>
      </c>
      <c r="I60" s="62">
        <v>0.4014074043348459</v>
      </c>
      <c r="J60" s="62">
        <v>0</v>
      </c>
      <c r="K60" s="62">
        <v>0.41131308395948912</v>
      </c>
      <c r="L60" s="62">
        <v>1</v>
      </c>
      <c r="M60" s="62">
        <v>0</v>
      </c>
      <c r="N60" s="62">
        <v>0</v>
      </c>
      <c r="O60" s="62">
        <v>0.17754535791757564</v>
      </c>
      <c r="P60" s="62">
        <v>0</v>
      </c>
      <c r="Q60" s="62">
        <v>0.80599116479524446</v>
      </c>
      <c r="R60" s="62">
        <v>0</v>
      </c>
      <c r="S60" s="62">
        <v>0</v>
      </c>
      <c r="T60" s="62">
        <v>0.44352031900550815</v>
      </c>
      <c r="U60" s="62">
        <v>0.82154246843433643</v>
      </c>
      <c r="V60" s="62">
        <v>1</v>
      </c>
      <c r="W60" s="62">
        <v>0.26896803543199788</v>
      </c>
      <c r="X60" s="62">
        <v>0.59531969869587531</v>
      </c>
      <c r="Y60" s="62">
        <v>2.5512165710621648E-2</v>
      </c>
      <c r="Z60" s="62">
        <v>0</v>
      </c>
      <c r="AA60" s="62">
        <v>0</v>
      </c>
      <c r="AB60" s="62">
        <v>0</v>
      </c>
      <c r="AC60" s="62">
        <v>0</v>
      </c>
      <c r="AD60" s="62">
        <v>0</v>
      </c>
      <c r="AE60" s="62">
        <v>1</v>
      </c>
      <c r="AF60" s="62">
        <v>0</v>
      </c>
      <c r="AG60" s="62">
        <v>0</v>
      </c>
      <c r="AH60" s="62">
        <v>0</v>
      </c>
      <c r="AI60" s="62">
        <v>0</v>
      </c>
      <c r="AJ60" s="62">
        <v>0</v>
      </c>
      <c r="AK60" s="62">
        <v>0</v>
      </c>
      <c r="AL60" s="62">
        <v>0</v>
      </c>
      <c r="AM60" s="62">
        <v>0.17129816718766677</v>
      </c>
      <c r="AN60" s="62">
        <v>0</v>
      </c>
      <c r="AO60" s="62">
        <v>0</v>
      </c>
      <c r="AP60" s="62">
        <v>0</v>
      </c>
      <c r="AQ60" s="62">
        <v>0</v>
      </c>
      <c r="AR60" s="62">
        <v>0</v>
      </c>
      <c r="AS60" s="62">
        <v>0.85235159896140611</v>
      </c>
      <c r="AT60" s="62">
        <v>0.19581109336557212</v>
      </c>
      <c r="AU60" s="62">
        <v>0</v>
      </c>
      <c r="AV60" s="62">
        <v>0</v>
      </c>
      <c r="AW60" s="62">
        <v>0</v>
      </c>
      <c r="AX60" s="62">
        <v>0.35005031560366162</v>
      </c>
      <c r="AY60" s="62">
        <v>0</v>
      </c>
      <c r="AZ60" s="62">
        <v>9.8678999675815282E-2</v>
      </c>
      <c r="BA60" s="62">
        <v>1</v>
      </c>
      <c r="BB60" s="62">
        <v>0</v>
      </c>
      <c r="BC60" s="62">
        <v>0</v>
      </c>
      <c r="BD60" s="62">
        <v>0</v>
      </c>
      <c r="BE60" s="62">
        <v>0</v>
      </c>
      <c r="BF60" s="62">
        <v>0</v>
      </c>
      <c r="BG60" s="62">
        <v>0</v>
      </c>
      <c r="BH60" s="62">
        <v>0</v>
      </c>
      <c r="BI60" s="62">
        <v>0</v>
      </c>
      <c r="BJ60" s="62">
        <v>0</v>
      </c>
      <c r="BK60" s="62">
        <v>0</v>
      </c>
      <c r="BL60" s="62">
        <v>0</v>
      </c>
      <c r="BM60" s="62">
        <v>0</v>
      </c>
      <c r="BN60" s="62">
        <v>0</v>
      </c>
      <c r="BO60" s="62">
        <v>0</v>
      </c>
      <c r="BP60" s="62">
        <v>0</v>
      </c>
      <c r="BQ60" s="62">
        <v>0</v>
      </c>
      <c r="BR60" s="62">
        <v>0.31644446277364624</v>
      </c>
      <c r="BS60" s="62">
        <v>1</v>
      </c>
      <c r="BT60" s="62">
        <v>0</v>
      </c>
      <c r="BU60" s="62">
        <v>0</v>
      </c>
      <c r="BV60" s="62">
        <v>0</v>
      </c>
      <c r="BW60" s="62">
        <v>0</v>
      </c>
      <c r="BX60" s="62">
        <v>0</v>
      </c>
      <c r="BY60" s="62">
        <v>0</v>
      </c>
      <c r="BZ60" s="62">
        <v>0.56971112595953</v>
      </c>
      <c r="CA60" s="62"/>
      <c r="CB60" s="62"/>
    </row>
    <row r="61" spans="1:80" s="5" customFormat="1" x14ac:dyDescent="0.2">
      <c r="A61" s="4"/>
      <c r="B61" s="4" t="s">
        <v>146</v>
      </c>
      <c r="D61" s="5">
        <v>0</v>
      </c>
      <c r="E61" s="5">
        <v>0</v>
      </c>
      <c r="F61" s="5">
        <v>0</v>
      </c>
      <c r="G61" s="5">
        <v>0</v>
      </c>
      <c r="H61" s="5">
        <v>-80082.678425460123</v>
      </c>
      <c r="I61" s="5">
        <v>0</v>
      </c>
      <c r="J61" s="5">
        <v>0</v>
      </c>
      <c r="K61" s="5">
        <v>-10749.152032855749</v>
      </c>
      <c r="L61" s="5">
        <v>0</v>
      </c>
      <c r="M61" s="5">
        <v>0</v>
      </c>
      <c r="N61" s="5">
        <v>0</v>
      </c>
      <c r="O61" s="5">
        <v>0</v>
      </c>
      <c r="P61" s="5">
        <v>0</v>
      </c>
      <c r="Q61" s="5">
        <v>0</v>
      </c>
      <c r="R61" s="5">
        <v>0</v>
      </c>
      <c r="S61" s="5">
        <v>0</v>
      </c>
      <c r="T61" s="5">
        <v>0</v>
      </c>
      <c r="U61" s="5">
        <v>0</v>
      </c>
      <c r="V61" s="5">
        <v>0</v>
      </c>
      <c r="W61" s="5">
        <v>0</v>
      </c>
      <c r="X61" s="5">
        <v>0</v>
      </c>
      <c r="Y61" s="5">
        <v>0</v>
      </c>
      <c r="Z61" s="5">
        <v>0</v>
      </c>
      <c r="AA61" s="5">
        <v>0</v>
      </c>
      <c r="AB61" s="5">
        <v>0</v>
      </c>
      <c r="AC61" s="5">
        <v>0</v>
      </c>
      <c r="AD61" s="5">
        <v>0</v>
      </c>
      <c r="AE61" s="5">
        <v>-751228.33833500231</v>
      </c>
      <c r="AF61" s="5">
        <v>0</v>
      </c>
      <c r="AG61" s="5">
        <v>0</v>
      </c>
      <c r="AH61" s="5">
        <v>0</v>
      </c>
      <c r="AI61" s="5">
        <v>0</v>
      </c>
      <c r="AJ61" s="5">
        <v>0</v>
      </c>
      <c r="AK61" s="5">
        <v>0</v>
      </c>
      <c r="AL61" s="5">
        <v>0</v>
      </c>
      <c r="AM61" s="5">
        <v>0</v>
      </c>
      <c r="AN61" s="5">
        <v>0</v>
      </c>
      <c r="AO61" s="5">
        <v>0</v>
      </c>
      <c r="AP61" s="5">
        <v>0</v>
      </c>
      <c r="AQ61" s="5">
        <v>0</v>
      </c>
      <c r="AR61" s="5">
        <v>0</v>
      </c>
      <c r="AS61" s="5">
        <v>-1303882.2206705296</v>
      </c>
      <c r="AT61" s="5">
        <v>0</v>
      </c>
      <c r="AU61" s="5">
        <v>0</v>
      </c>
      <c r="AV61" s="5">
        <v>0</v>
      </c>
      <c r="AW61" s="5">
        <v>0</v>
      </c>
      <c r="AX61" s="5">
        <v>-55557.91205227204</v>
      </c>
      <c r="AY61" s="5">
        <v>0</v>
      </c>
      <c r="AZ61" s="5">
        <v>0</v>
      </c>
      <c r="BA61" s="5">
        <v>0</v>
      </c>
      <c r="BB61" s="5">
        <v>0</v>
      </c>
      <c r="BC61" s="5">
        <v>0</v>
      </c>
      <c r="BD61" s="5">
        <v>0</v>
      </c>
      <c r="BE61" s="5">
        <v>0</v>
      </c>
      <c r="BF61" s="5">
        <v>0</v>
      </c>
      <c r="BG61" s="5">
        <v>0</v>
      </c>
      <c r="BH61" s="5">
        <v>0</v>
      </c>
      <c r="BI61" s="5">
        <v>0</v>
      </c>
      <c r="BJ61" s="5">
        <v>0</v>
      </c>
      <c r="BK61" s="5">
        <v>0</v>
      </c>
      <c r="BL61" s="5">
        <v>0</v>
      </c>
      <c r="BM61" s="5">
        <v>0</v>
      </c>
      <c r="BN61" s="5">
        <v>0</v>
      </c>
      <c r="BO61" s="5">
        <v>0</v>
      </c>
      <c r="BP61" s="5">
        <v>0</v>
      </c>
      <c r="BQ61" s="5">
        <v>0</v>
      </c>
      <c r="BR61" s="5">
        <v>0</v>
      </c>
      <c r="BS61" s="5">
        <v>0</v>
      </c>
      <c r="BT61" s="5">
        <v>0</v>
      </c>
      <c r="BU61" s="5">
        <v>0</v>
      </c>
      <c r="BV61" s="5">
        <v>0</v>
      </c>
      <c r="BW61" s="5">
        <v>0</v>
      </c>
      <c r="BX61" s="5">
        <v>0</v>
      </c>
      <c r="BY61" s="5">
        <v>0</v>
      </c>
      <c r="BZ61" s="5">
        <v>0</v>
      </c>
    </row>
    <row r="62" spans="1:80" x14ac:dyDescent="0.2">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row>
    <row r="63" spans="1:80" x14ac:dyDescent="0.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row>
    <row r="64" spans="1:80" s="54" customFormat="1" ht="15.75" x14ac:dyDescent="0.25">
      <c r="A64" s="64" t="s">
        <v>99</v>
      </c>
      <c r="B64" s="64" t="s">
        <v>144</v>
      </c>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row>
    <row r="65" spans="1:80" x14ac:dyDescent="0.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spans="1:80" s="32" customFormat="1" x14ac:dyDescent="0.2">
      <c r="A66" s="21"/>
      <c r="B66" s="32" t="s">
        <v>175</v>
      </c>
      <c r="C66" s="15">
        <v>38889314.367285684</v>
      </c>
      <c r="D66" s="15">
        <v>0</v>
      </c>
      <c r="E66" s="15">
        <v>0</v>
      </c>
      <c r="F66" s="15">
        <v>398758.19703999988</v>
      </c>
      <c r="G66" s="15">
        <v>626127.75207000005</v>
      </c>
      <c r="H66" s="15">
        <v>80082.678425460123</v>
      </c>
      <c r="I66" s="15">
        <v>0</v>
      </c>
      <c r="J66" s="15">
        <v>0</v>
      </c>
      <c r="K66" s="15">
        <v>26133.746900000027</v>
      </c>
      <c r="L66" s="15">
        <v>0</v>
      </c>
      <c r="M66" s="15">
        <v>298583.49488999997</v>
      </c>
      <c r="N66" s="15">
        <v>636728.67739181686</v>
      </c>
      <c r="O66" s="15">
        <v>0</v>
      </c>
      <c r="P66" s="15">
        <v>0</v>
      </c>
      <c r="Q66" s="15">
        <v>0</v>
      </c>
      <c r="R66" s="15">
        <v>0</v>
      </c>
      <c r="S66" s="15">
        <v>0</v>
      </c>
      <c r="T66" s="15">
        <v>0</v>
      </c>
      <c r="U66" s="15">
        <v>0</v>
      </c>
      <c r="V66" s="15">
        <v>0</v>
      </c>
      <c r="W66" s="15">
        <v>0</v>
      </c>
      <c r="X66" s="15">
        <v>0</v>
      </c>
      <c r="Y66" s="15">
        <v>0</v>
      </c>
      <c r="Z66" s="15">
        <v>130383.5120300001</v>
      </c>
      <c r="AA66" s="15">
        <v>987532.21214000043</v>
      </c>
      <c r="AB66" s="15">
        <v>236844.85794911918</v>
      </c>
      <c r="AC66" s="15">
        <v>1446770.5353471497</v>
      </c>
      <c r="AD66" s="15">
        <v>266147.35623999988</v>
      </c>
      <c r="AE66" s="15">
        <v>751228.33833500231</v>
      </c>
      <c r="AF66" s="15">
        <v>447491.86198000005</v>
      </c>
      <c r="AG66" s="15">
        <v>1032590.1133899996</v>
      </c>
      <c r="AH66" s="15">
        <v>0</v>
      </c>
      <c r="AI66" s="15">
        <v>129390.08941000025</v>
      </c>
      <c r="AJ66" s="15">
        <v>348526.69684993732</v>
      </c>
      <c r="AK66" s="15">
        <v>0</v>
      </c>
      <c r="AL66" s="15">
        <v>170546.56534999982</v>
      </c>
      <c r="AM66" s="15">
        <v>0</v>
      </c>
      <c r="AN66" s="15">
        <v>2369195.55557054</v>
      </c>
      <c r="AO66" s="15">
        <v>1066153.7737800009</v>
      </c>
      <c r="AP66" s="15">
        <v>1021470.2771500004</v>
      </c>
      <c r="AQ66" s="15">
        <v>0</v>
      </c>
      <c r="AR66" s="15">
        <v>476526.79672895139</v>
      </c>
      <c r="AS66" s="15">
        <v>1529746.9052200001</v>
      </c>
      <c r="AT66" s="15">
        <v>0</v>
      </c>
      <c r="AU66" s="15">
        <v>299782.37998999981</v>
      </c>
      <c r="AV66" s="15">
        <v>192623.14033999993</v>
      </c>
      <c r="AW66" s="15">
        <v>0</v>
      </c>
      <c r="AX66" s="15">
        <v>158714.07502222201</v>
      </c>
      <c r="AY66" s="15">
        <v>0</v>
      </c>
      <c r="AZ66" s="15">
        <v>0</v>
      </c>
      <c r="BA66" s="15">
        <v>0</v>
      </c>
      <c r="BB66" s="15">
        <v>1522598.8737604851</v>
      </c>
      <c r="BC66" s="15">
        <v>2260956.5719739445</v>
      </c>
      <c r="BD66" s="15">
        <v>2355376.22095</v>
      </c>
      <c r="BE66" s="15">
        <v>1442430.1479000002</v>
      </c>
      <c r="BF66" s="15">
        <v>1205080.2708300012</v>
      </c>
      <c r="BG66" s="15">
        <v>0</v>
      </c>
      <c r="BH66" s="15">
        <v>5015705.2572847642</v>
      </c>
      <c r="BI66" s="15">
        <v>620556.56717000017</v>
      </c>
      <c r="BJ66" s="15">
        <v>629189.20239947899</v>
      </c>
      <c r="BK66" s="15">
        <v>1927480.7002299996</v>
      </c>
      <c r="BL66" s="15">
        <v>2142770.5168129914</v>
      </c>
      <c r="BM66" s="15">
        <v>0</v>
      </c>
      <c r="BN66" s="15">
        <v>0</v>
      </c>
      <c r="BO66" s="15">
        <v>0</v>
      </c>
      <c r="BP66" s="15">
        <v>0</v>
      </c>
      <c r="BQ66" s="15">
        <v>852000.8928400008</v>
      </c>
      <c r="BR66" s="15">
        <v>0</v>
      </c>
      <c r="BS66" s="15">
        <v>0</v>
      </c>
      <c r="BT66" s="15">
        <v>716493.77890793653</v>
      </c>
      <c r="BU66" s="15">
        <v>539943.15429999994</v>
      </c>
      <c r="BV66" s="15">
        <v>579419.43603291665</v>
      </c>
      <c r="BW66" s="15">
        <v>0</v>
      </c>
      <c r="BX66" s="15">
        <v>105148.7625500001</v>
      </c>
      <c r="BY66" s="15">
        <v>1846084.4238029718</v>
      </c>
      <c r="BZ66" s="15">
        <v>0</v>
      </c>
      <c r="CA66" s="15"/>
      <c r="CB66" s="15"/>
    </row>
    <row r="67" spans="1:80" s="32" customFormat="1" x14ac:dyDescent="0.2">
      <c r="A67" s="21"/>
      <c r="C67" s="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row>
    <row r="68" spans="1:80" x14ac:dyDescent="0.2">
      <c r="B68" s="38" t="s">
        <v>139</v>
      </c>
      <c r="C68" s="5">
        <v>-2201500.3015161199</v>
      </c>
      <c r="D68" s="5">
        <v>0</v>
      </c>
      <c r="E68" s="5">
        <v>0</v>
      </c>
      <c r="F68" s="5">
        <v>0</v>
      </c>
      <c r="G68" s="5">
        <v>0</v>
      </c>
      <c r="H68" s="5">
        <v>-80082.678425460123</v>
      </c>
      <c r="I68" s="5">
        <v>0</v>
      </c>
      <c r="J68" s="5">
        <v>0</v>
      </c>
      <c r="K68" s="5">
        <v>-10749.152032855749</v>
      </c>
      <c r="L68" s="5">
        <v>0</v>
      </c>
      <c r="M68" s="5">
        <v>0</v>
      </c>
      <c r="N68" s="5">
        <v>0</v>
      </c>
      <c r="O68" s="5">
        <v>0</v>
      </c>
      <c r="P68" s="5">
        <v>0</v>
      </c>
      <c r="Q68" s="5">
        <v>0</v>
      </c>
      <c r="R68" s="5">
        <v>0</v>
      </c>
      <c r="S68" s="5">
        <v>0</v>
      </c>
      <c r="T68" s="5">
        <v>0</v>
      </c>
      <c r="U68" s="5">
        <v>0</v>
      </c>
      <c r="V68" s="5">
        <v>0</v>
      </c>
      <c r="W68" s="5">
        <v>0</v>
      </c>
      <c r="X68" s="5">
        <v>0</v>
      </c>
      <c r="Y68" s="5">
        <v>0</v>
      </c>
      <c r="Z68" s="5">
        <v>0</v>
      </c>
      <c r="AA68" s="5">
        <v>0</v>
      </c>
      <c r="AB68" s="5">
        <v>0</v>
      </c>
      <c r="AC68" s="5">
        <v>0</v>
      </c>
      <c r="AD68" s="5">
        <v>0</v>
      </c>
      <c r="AE68" s="5">
        <v>-751228.33833500231</v>
      </c>
      <c r="AF68" s="5">
        <v>0</v>
      </c>
      <c r="AG68" s="5">
        <v>0</v>
      </c>
      <c r="AH68" s="5">
        <v>0</v>
      </c>
      <c r="AI68" s="5">
        <v>0</v>
      </c>
      <c r="AJ68" s="5">
        <v>0</v>
      </c>
      <c r="AK68" s="5">
        <v>0</v>
      </c>
      <c r="AL68" s="5">
        <v>0</v>
      </c>
      <c r="AM68" s="5">
        <v>0</v>
      </c>
      <c r="AN68" s="5">
        <v>0</v>
      </c>
      <c r="AO68" s="5">
        <v>0</v>
      </c>
      <c r="AP68" s="5">
        <v>0</v>
      </c>
      <c r="AQ68" s="5">
        <v>0</v>
      </c>
      <c r="AR68" s="5">
        <v>0</v>
      </c>
      <c r="AS68" s="5">
        <v>-1303882.2206705296</v>
      </c>
      <c r="AT68" s="5">
        <v>0</v>
      </c>
      <c r="AU68" s="5">
        <v>0</v>
      </c>
      <c r="AV68" s="5">
        <v>0</v>
      </c>
      <c r="AW68" s="5">
        <v>0</v>
      </c>
      <c r="AX68" s="5">
        <v>-55557.91205227204</v>
      </c>
      <c r="AY68" s="5">
        <v>0</v>
      </c>
      <c r="AZ68" s="5">
        <v>0</v>
      </c>
      <c r="BA68" s="5">
        <v>0</v>
      </c>
      <c r="BB68" s="5">
        <v>0</v>
      </c>
      <c r="BC68" s="5">
        <v>0</v>
      </c>
      <c r="BD68" s="5">
        <v>0</v>
      </c>
      <c r="BE68" s="5">
        <v>0</v>
      </c>
      <c r="BF68" s="5">
        <v>0</v>
      </c>
      <c r="BG68" s="5">
        <v>0</v>
      </c>
      <c r="BH68" s="5">
        <v>0</v>
      </c>
      <c r="BI68" s="5">
        <v>0</v>
      </c>
      <c r="BJ68" s="5">
        <v>0</v>
      </c>
      <c r="BK68" s="5">
        <v>0</v>
      </c>
      <c r="BL68" s="5">
        <v>0</v>
      </c>
      <c r="BM68" s="5">
        <v>0</v>
      </c>
      <c r="BN68" s="5">
        <v>0</v>
      </c>
      <c r="BO68" s="5">
        <v>0</v>
      </c>
      <c r="BP68" s="5">
        <v>0</v>
      </c>
      <c r="BQ68" s="5">
        <v>0</v>
      </c>
      <c r="BR68" s="5">
        <v>0</v>
      </c>
      <c r="BS68" s="5">
        <v>0</v>
      </c>
      <c r="BT68" s="5">
        <v>0</v>
      </c>
      <c r="BU68" s="5">
        <v>0</v>
      </c>
      <c r="BV68" s="5">
        <v>0</v>
      </c>
      <c r="BW68" s="5">
        <v>0</v>
      </c>
      <c r="BX68" s="5">
        <v>0</v>
      </c>
      <c r="BY68" s="5">
        <v>0</v>
      </c>
      <c r="BZ68" s="5">
        <v>0</v>
      </c>
      <c r="CA68" s="5"/>
      <c r="CB68" s="5"/>
    </row>
    <row r="69" spans="1:80" x14ac:dyDescent="0.2">
      <c r="B69" s="3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spans="1:80" s="32" customFormat="1" x14ac:dyDescent="0.2">
      <c r="A70" s="84"/>
      <c r="B70" s="84" t="s">
        <v>179</v>
      </c>
      <c r="C70" s="149">
        <v>36687900</v>
      </c>
      <c r="D70" s="149">
        <v>0</v>
      </c>
      <c r="E70" s="149">
        <v>0</v>
      </c>
      <c r="F70" s="149">
        <v>398800</v>
      </c>
      <c r="G70" s="149">
        <v>626100</v>
      </c>
      <c r="H70" s="149">
        <v>0</v>
      </c>
      <c r="I70" s="149">
        <v>0</v>
      </c>
      <c r="J70" s="149">
        <v>0</v>
      </c>
      <c r="K70" s="149">
        <v>15400</v>
      </c>
      <c r="L70" s="149">
        <v>0</v>
      </c>
      <c r="M70" s="149">
        <v>298600</v>
      </c>
      <c r="N70" s="149">
        <v>636700</v>
      </c>
      <c r="O70" s="149">
        <v>0</v>
      </c>
      <c r="P70" s="149">
        <v>0</v>
      </c>
      <c r="Q70" s="149">
        <v>0</v>
      </c>
      <c r="R70" s="149">
        <v>0</v>
      </c>
      <c r="S70" s="149">
        <v>0</v>
      </c>
      <c r="T70" s="149">
        <v>0</v>
      </c>
      <c r="U70" s="149">
        <v>0</v>
      </c>
      <c r="V70" s="149">
        <v>0</v>
      </c>
      <c r="W70" s="149">
        <v>0</v>
      </c>
      <c r="X70" s="149">
        <v>0</v>
      </c>
      <c r="Y70" s="149">
        <v>0</v>
      </c>
      <c r="Z70" s="149">
        <v>130400</v>
      </c>
      <c r="AA70" s="149">
        <v>987500</v>
      </c>
      <c r="AB70" s="149">
        <v>236800</v>
      </c>
      <c r="AC70" s="149">
        <v>1446800</v>
      </c>
      <c r="AD70" s="149">
        <v>266100</v>
      </c>
      <c r="AE70" s="149">
        <v>0</v>
      </c>
      <c r="AF70" s="149">
        <v>447500</v>
      </c>
      <c r="AG70" s="149">
        <v>1032600</v>
      </c>
      <c r="AH70" s="149">
        <v>0</v>
      </c>
      <c r="AI70" s="149">
        <v>129400</v>
      </c>
      <c r="AJ70" s="149">
        <v>348500</v>
      </c>
      <c r="AK70" s="149">
        <v>0</v>
      </c>
      <c r="AL70" s="149">
        <v>170500</v>
      </c>
      <c r="AM70" s="149">
        <v>0</v>
      </c>
      <c r="AN70" s="149">
        <v>2369200</v>
      </c>
      <c r="AO70" s="149">
        <v>1066200</v>
      </c>
      <c r="AP70" s="149">
        <v>1021500</v>
      </c>
      <c r="AQ70" s="149">
        <v>0</v>
      </c>
      <c r="AR70" s="149">
        <v>476500</v>
      </c>
      <c r="AS70" s="149">
        <v>225900</v>
      </c>
      <c r="AT70" s="149">
        <v>0</v>
      </c>
      <c r="AU70" s="149">
        <v>299800</v>
      </c>
      <c r="AV70" s="149">
        <v>192600</v>
      </c>
      <c r="AW70" s="149">
        <v>0</v>
      </c>
      <c r="AX70" s="149">
        <v>103200</v>
      </c>
      <c r="AY70" s="149">
        <v>0</v>
      </c>
      <c r="AZ70" s="149">
        <v>0</v>
      </c>
      <c r="BA70" s="149">
        <v>0</v>
      </c>
      <c r="BB70" s="149">
        <v>1522600</v>
      </c>
      <c r="BC70" s="149">
        <v>2261000</v>
      </c>
      <c r="BD70" s="149">
        <v>2355400</v>
      </c>
      <c r="BE70" s="149">
        <v>1442400</v>
      </c>
      <c r="BF70" s="149">
        <v>1205100</v>
      </c>
      <c r="BG70" s="149">
        <v>0</v>
      </c>
      <c r="BH70" s="149">
        <v>5015700</v>
      </c>
      <c r="BI70" s="149">
        <v>620600</v>
      </c>
      <c r="BJ70" s="149">
        <v>629200</v>
      </c>
      <c r="BK70" s="149">
        <v>1927500</v>
      </c>
      <c r="BL70" s="149">
        <v>2142800</v>
      </c>
      <c r="BM70" s="149">
        <v>0</v>
      </c>
      <c r="BN70" s="149">
        <v>0</v>
      </c>
      <c r="BO70" s="149">
        <v>0</v>
      </c>
      <c r="BP70" s="149">
        <v>0</v>
      </c>
      <c r="BQ70" s="149">
        <v>852000</v>
      </c>
      <c r="BR70" s="149">
        <v>0</v>
      </c>
      <c r="BS70" s="149">
        <v>0</v>
      </c>
      <c r="BT70" s="149">
        <v>716500</v>
      </c>
      <c r="BU70" s="149">
        <v>539900</v>
      </c>
      <c r="BV70" s="149">
        <v>579400</v>
      </c>
      <c r="BW70" s="149">
        <v>0</v>
      </c>
      <c r="BX70" s="149">
        <v>105100</v>
      </c>
      <c r="BY70" s="149">
        <v>1846100</v>
      </c>
      <c r="BZ70" s="149">
        <v>0</v>
      </c>
      <c r="CA70" s="149"/>
      <c r="CB70" s="149"/>
    </row>
    <row r="71" spans="1:80" x14ac:dyDescent="0.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row>
    <row r="72" spans="1:80" x14ac:dyDescent="0.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row>
    <row r="73" spans="1:80" x14ac:dyDescent="0.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row>
    <row r="74" spans="1:80" x14ac:dyDescent="0.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spans="1:80" x14ac:dyDescent="0.2">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row>
    <row r="76" spans="1:80" x14ac:dyDescent="0.2">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row>
    <row r="77" spans="1:80" x14ac:dyDescent="0.2">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row>
    <row r="78" spans="1:80" x14ac:dyDescent="0.2">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row>
    <row r="79" spans="1:80" x14ac:dyDescent="0.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row>
    <row r="80" spans="1:80" x14ac:dyDescent="0.2">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row>
    <row r="81" spans="3:80" x14ac:dyDescent="0.2">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row>
    <row r="82" spans="3:80" x14ac:dyDescent="0.2">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row>
    <row r="83" spans="3:80" x14ac:dyDescent="0.2">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row>
    <row r="84" spans="3:80" x14ac:dyDescent="0.2">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row>
    <row r="85" spans="3:80" x14ac:dyDescent="0.2">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row>
    <row r="86" spans="3:80" x14ac:dyDescent="0.2">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row>
    <row r="87" spans="3:80" x14ac:dyDescent="0.2">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row>
    <row r="88" spans="3:80" x14ac:dyDescent="0.2">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row>
    <row r="89" spans="3:80" x14ac:dyDescent="0.2">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row>
    <row r="90" spans="3:80" x14ac:dyDescent="0.2">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row>
    <row r="91" spans="3:80" x14ac:dyDescent="0.2">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row>
    <row r="92" spans="3:80" x14ac:dyDescent="0.2">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row>
    <row r="93" spans="3:80" x14ac:dyDescent="0.2">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row>
    <row r="94" spans="3:80" x14ac:dyDescent="0.2">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row>
    <row r="95" spans="3:80" x14ac:dyDescent="0.2">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row>
    <row r="96" spans="3:80" x14ac:dyDescent="0.2">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row>
    <row r="97" spans="3:80" x14ac:dyDescent="0.2">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row>
    <row r="98" spans="3:80" x14ac:dyDescent="0.2">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row>
  </sheetData>
  <sheetProtection sheet="1" objects="1" scenarios="1" selectLockedCells="1"/>
  <customSheetViews>
    <customSheetView guid="{9D399F31-A492-4634-9491-16051407BF4C}" scale="90" state="hidden">
      <pane xSplit="3" ySplit="5" topLeftCell="BT51" activePane="bottomRight" state="frozen"/>
      <selection pane="bottomRight" activeCell="BX76" sqref="BX76"/>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79"/>
  <sheetViews>
    <sheetView zoomScaleNormal="100" workbookViewId="0">
      <pane xSplit="3" ySplit="5" topLeftCell="D6" activePane="bottomRight" state="frozen"/>
      <selection pane="topRight"/>
      <selection pane="bottomLeft"/>
      <selection pane="bottomRight"/>
    </sheetView>
  </sheetViews>
  <sheetFormatPr baseColWidth="10" defaultRowHeight="12.75" x14ac:dyDescent="0.2"/>
  <cols>
    <col min="1" max="1" width="4" style="3" customWidth="1"/>
    <col min="2" max="2" width="52.42578125" style="3" customWidth="1"/>
    <col min="3" max="78" width="21" style="3" customWidth="1"/>
    <col min="79" max="79" width="4.140625" style="3" customWidth="1"/>
    <col min="80" max="80" width="21" style="3" customWidth="1"/>
    <col min="81" max="16384" width="11.42578125" style="38"/>
  </cols>
  <sheetData>
    <row r="1" spans="1:80" ht="26.25" x14ac:dyDescent="0.4">
      <c r="A1" s="18" t="s">
        <v>270</v>
      </c>
    </row>
    <row r="2" spans="1:80" x14ac:dyDescent="0.2">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row>
    <row r="3" spans="1:80" x14ac:dyDescent="0.2">
      <c r="B3" s="20" t="s">
        <v>105</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row>
    <row r="4" spans="1:80" s="32" customFormat="1" x14ac:dyDescent="0.2">
      <c r="A4" s="21"/>
      <c r="B4" s="21"/>
      <c r="C4" s="21" t="s">
        <v>79</v>
      </c>
      <c r="D4" s="21" t="s">
        <v>5</v>
      </c>
      <c r="E4" s="21" t="s">
        <v>6</v>
      </c>
      <c r="F4" s="21" t="s">
        <v>7</v>
      </c>
      <c r="G4" s="21" t="s">
        <v>8</v>
      </c>
      <c r="H4" s="21" t="s">
        <v>9</v>
      </c>
      <c r="I4" s="21" t="s">
        <v>10</v>
      </c>
      <c r="J4" s="21" t="s">
        <v>11</v>
      </c>
      <c r="K4" s="21" t="s">
        <v>12</v>
      </c>
      <c r="L4" s="21" t="s">
        <v>13</v>
      </c>
      <c r="M4" s="21" t="s">
        <v>14</v>
      </c>
      <c r="N4" s="21" t="s">
        <v>15</v>
      </c>
      <c r="O4" s="21" t="s">
        <v>16</v>
      </c>
      <c r="P4" s="21" t="s">
        <v>17</v>
      </c>
      <c r="Q4" s="21" t="s">
        <v>18</v>
      </c>
      <c r="R4" s="21" t="s">
        <v>19</v>
      </c>
      <c r="S4" s="21" t="s">
        <v>20</v>
      </c>
      <c r="T4" s="21" t="s">
        <v>21</v>
      </c>
      <c r="U4" s="21" t="s">
        <v>22</v>
      </c>
      <c r="V4" s="21" t="s">
        <v>23</v>
      </c>
      <c r="W4" s="21" t="s">
        <v>24</v>
      </c>
      <c r="X4" s="21" t="s">
        <v>25</v>
      </c>
      <c r="Y4" s="21" t="s">
        <v>26</v>
      </c>
      <c r="Z4" s="21" t="s">
        <v>27</v>
      </c>
      <c r="AA4" s="21" t="s">
        <v>28</v>
      </c>
      <c r="AB4" s="21" t="s">
        <v>29</v>
      </c>
      <c r="AC4" s="21" t="s">
        <v>30</v>
      </c>
      <c r="AD4" s="21" t="s">
        <v>31</v>
      </c>
      <c r="AE4" s="21" t="s">
        <v>32</v>
      </c>
      <c r="AF4" s="21" t="s">
        <v>33</v>
      </c>
      <c r="AG4" s="21" t="s">
        <v>34</v>
      </c>
      <c r="AH4" s="21" t="s">
        <v>35</v>
      </c>
      <c r="AI4" s="21" t="s">
        <v>36</v>
      </c>
      <c r="AJ4" s="21" t="s">
        <v>37</v>
      </c>
      <c r="AK4" s="21" t="s">
        <v>38</v>
      </c>
      <c r="AL4" s="21" t="s">
        <v>39</v>
      </c>
      <c r="AM4" s="21" t="s">
        <v>40</v>
      </c>
      <c r="AN4" s="21" t="s">
        <v>41</v>
      </c>
      <c r="AO4" s="21" t="s">
        <v>42</v>
      </c>
      <c r="AP4" s="21" t="s">
        <v>43</v>
      </c>
      <c r="AQ4" s="21" t="s">
        <v>44</v>
      </c>
      <c r="AR4" s="21" t="s">
        <v>45</v>
      </c>
      <c r="AS4" s="21" t="s">
        <v>46</v>
      </c>
      <c r="AT4" s="21" t="s">
        <v>47</v>
      </c>
      <c r="AU4" s="21" t="s">
        <v>48</v>
      </c>
      <c r="AV4" s="21" t="s">
        <v>49</v>
      </c>
      <c r="AW4" s="21" t="s">
        <v>50</v>
      </c>
      <c r="AX4" s="21" t="s">
        <v>51</v>
      </c>
      <c r="AY4" s="21" t="s">
        <v>52</v>
      </c>
      <c r="AZ4" s="21" t="s">
        <v>53</v>
      </c>
      <c r="BA4" s="21" t="s">
        <v>54</v>
      </c>
      <c r="BB4" s="21" t="s">
        <v>55</v>
      </c>
      <c r="BC4" s="21" t="s">
        <v>56</v>
      </c>
      <c r="BD4" s="21" t="s">
        <v>57</v>
      </c>
      <c r="BE4" s="21" t="s">
        <v>58</v>
      </c>
      <c r="BF4" s="21" t="s">
        <v>59</v>
      </c>
      <c r="BG4" s="21" t="s">
        <v>60</v>
      </c>
      <c r="BH4" s="21" t="s">
        <v>265</v>
      </c>
      <c r="BI4" s="21" t="s">
        <v>61</v>
      </c>
      <c r="BJ4" s="21" t="s">
        <v>62</v>
      </c>
      <c r="BK4" s="21" t="s">
        <v>63</v>
      </c>
      <c r="BL4" s="21" t="s">
        <v>64</v>
      </c>
      <c r="BM4" s="21" t="s">
        <v>65</v>
      </c>
      <c r="BN4" s="21" t="s">
        <v>66</v>
      </c>
      <c r="BO4" s="21" t="s">
        <v>67</v>
      </c>
      <c r="BP4" s="21" t="s">
        <v>68</v>
      </c>
      <c r="BQ4" s="21" t="s">
        <v>69</v>
      </c>
      <c r="BR4" s="21" t="s">
        <v>70</v>
      </c>
      <c r="BS4" s="21" t="s">
        <v>71</v>
      </c>
      <c r="BT4" s="21" t="s">
        <v>72</v>
      </c>
      <c r="BU4" s="21" t="s">
        <v>73</v>
      </c>
      <c r="BV4" s="21" t="s">
        <v>74</v>
      </c>
      <c r="BW4" s="21" t="s">
        <v>75</v>
      </c>
      <c r="BX4" s="21" t="s">
        <v>76</v>
      </c>
      <c r="BY4" s="21" t="s">
        <v>77</v>
      </c>
      <c r="BZ4" s="21" t="s">
        <v>78</v>
      </c>
      <c r="CA4" s="21"/>
      <c r="CB4" s="21" t="s">
        <v>106</v>
      </c>
    </row>
    <row r="6" spans="1:80" s="53" customFormat="1" ht="15.75" x14ac:dyDescent="0.25">
      <c r="A6" s="22" t="s">
        <v>97</v>
      </c>
      <c r="B6" s="23" t="s">
        <v>117</v>
      </c>
      <c r="C6" s="23"/>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x14ac:dyDescent="0.2">
      <c r="B7" s="24"/>
      <c r="C7" s="24"/>
    </row>
    <row r="8" spans="1:80" x14ac:dyDescent="0.2">
      <c r="A8" s="38"/>
      <c r="B8" s="55" t="s">
        <v>80</v>
      </c>
      <c r="C8" s="56">
        <v>525967</v>
      </c>
      <c r="D8" s="56">
        <v>76931</v>
      </c>
      <c r="E8" s="56">
        <v>9914</v>
      </c>
      <c r="F8" s="56">
        <v>1393</v>
      </c>
      <c r="G8" s="56">
        <v>1253</v>
      </c>
      <c r="H8" s="56">
        <v>3619</v>
      </c>
      <c r="I8" s="56">
        <v>9562</v>
      </c>
      <c r="J8" s="56">
        <v>3583</v>
      </c>
      <c r="K8" s="56">
        <v>988</v>
      </c>
      <c r="L8" s="56">
        <v>1587</v>
      </c>
      <c r="M8" s="56">
        <v>1026</v>
      </c>
      <c r="N8" s="56">
        <v>2364</v>
      </c>
      <c r="O8" s="56">
        <v>7620</v>
      </c>
      <c r="P8" s="56">
        <v>9777</v>
      </c>
      <c r="Q8" s="56">
        <v>6914</v>
      </c>
      <c r="R8" s="56">
        <v>3481</v>
      </c>
      <c r="S8" s="56">
        <v>6249</v>
      </c>
      <c r="T8" s="56">
        <v>8252</v>
      </c>
      <c r="U8" s="56">
        <v>3963</v>
      </c>
      <c r="V8" s="56">
        <v>5067</v>
      </c>
      <c r="W8" s="56">
        <v>6889</v>
      </c>
      <c r="X8" s="56">
        <v>10178</v>
      </c>
      <c r="Y8" s="56">
        <v>4906</v>
      </c>
      <c r="Z8" s="56">
        <v>2137</v>
      </c>
      <c r="AA8" s="56">
        <v>12278</v>
      </c>
      <c r="AB8" s="56">
        <v>1556</v>
      </c>
      <c r="AC8" s="56">
        <v>9180</v>
      </c>
      <c r="AD8" s="56">
        <v>2472</v>
      </c>
      <c r="AE8" s="56">
        <v>6101</v>
      </c>
      <c r="AF8" s="56">
        <v>3606</v>
      </c>
      <c r="AG8" s="56">
        <v>7302</v>
      </c>
      <c r="AH8" s="56">
        <v>13605</v>
      </c>
      <c r="AI8" s="56">
        <v>5279</v>
      </c>
      <c r="AJ8" s="56">
        <v>5395</v>
      </c>
      <c r="AK8" s="56">
        <v>6443</v>
      </c>
      <c r="AL8" s="56">
        <v>5015</v>
      </c>
      <c r="AM8" s="56">
        <v>6663</v>
      </c>
      <c r="AN8" s="56">
        <v>1563</v>
      </c>
      <c r="AO8" s="56">
        <v>9311</v>
      </c>
      <c r="AP8" s="56">
        <v>5211</v>
      </c>
      <c r="AQ8" s="56">
        <v>5763</v>
      </c>
      <c r="AR8" s="56">
        <v>3000</v>
      </c>
      <c r="AS8" s="56">
        <v>1847</v>
      </c>
      <c r="AT8" s="56">
        <v>1845</v>
      </c>
      <c r="AU8" s="56">
        <v>4021</v>
      </c>
      <c r="AV8" s="56">
        <v>3018</v>
      </c>
      <c r="AW8" s="56">
        <v>5051</v>
      </c>
      <c r="AX8" s="56">
        <v>5564</v>
      </c>
      <c r="AY8" s="56">
        <v>6850</v>
      </c>
      <c r="AZ8" s="56">
        <v>4110</v>
      </c>
      <c r="BA8" s="56">
        <v>28252</v>
      </c>
      <c r="BB8" s="56">
        <v>9996</v>
      </c>
      <c r="BC8" s="56">
        <v>2612</v>
      </c>
      <c r="BD8" s="56">
        <v>3733</v>
      </c>
      <c r="BE8" s="56">
        <v>4979</v>
      </c>
      <c r="BF8" s="56">
        <v>8954</v>
      </c>
      <c r="BG8" s="56">
        <v>1980</v>
      </c>
      <c r="BH8" s="56">
        <v>6324</v>
      </c>
      <c r="BI8" s="56">
        <v>5163</v>
      </c>
      <c r="BJ8" s="56">
        <v>1619</v>
      </c>
      <c r="BK8" s="56">
        <v>2920</v>
      </c>
      <c r="BL8" s="56">
        <v>9632</v>
      </c>
      <c r="BM8" s="56">
        <v>3961</v>
      </c>
      <c r="BN8" s="56">
        <v>6536</v>
      </c>
      <c r="BO8" s="56">
        <v>13831</v>
      </c>
      <c r="BP8" s="56">
        <v>10446</v>
      </c>
      <c r="BQ8" s="56">
        <v>4081</v>
      </c>
      <c r="BR8" s="56">
        <v>24541</v>
      </c>
      <c r="BS8" s="56">
        <v>4997</v>
      </c>
      <c r="BT8" s="56">
        <v>4588</v>
      </c>
      <c r="BU8" s="56">
        <v>1527</v>
      </c>
      <c r="BV8" s="56">
        <v>3201</v>
      </c>
      <c r="BW8" s="56">
        <v>18226</v>
      </c>
      <c r="BX8" s="56">
        <v>2115</v>
      </c>
      <c r="BY8" s="56">
        <v>3528</v>
      </c>
      <c r="BZ8" s="56">
        <v>8523</v>
      </c>
      <c r="CA8" s="56"/>
      <c r="CB8" s="56"/>
    </row>
    <row r="9" spans="1:80" s="32" customFormat="1" x14ac:dyDescent="0.2">
      <c r="A9" s="30"/>
      <c r="B9" s="31"/>
    </row>
    <row r="10" spans="1:80" x14ac:dyDescent="0.2">
      <c r="A10" s="38"/>
      <c r="B10" s="30" t="s">
        <v>271</v>
      </c>
      <c r="C10" s="50">
        <v>59299</v>
      </c>
      <c r="D10" s="48">
        <v>7501</v>
      </c>
      <c r="E10" s="48">
        <v>1131</v>
      </c>
      <c r="F10" s="48">
        <v>203</v>
      </c>
      <c r="G10" s="48">
        <v>165</v>
      </c>
      <c r="H10" s="48">
        <v>430</v>
      </c>
      <c r="I10" s="48">
        <v>1020</v>
      </c>
      <c r="J10" s="48">
        <v>368</v>
      </c>
      <c r="K10" s="48">
        <v>110</v>
      </c>
      <c r="L10" s="48">
        <v>226</v>
      </c>
      <c r="M10" s="48">
        <v>138</v>
      </c>
      <c r="N10" s="48">
        <v>318</v>
      </c>
      <c r="O10" s="48">
        <v>730</v>
      </c>
      <c r="P10" s="48">
        <v>946</v>
      </c>
      <c r="Q10" s="48">
        <v>713</v>
      </c>
      <c r="R10" s="48">
        <v>303</v>
      </c>
      <c r="S10" s="48">
        <v>728</v>
      </c>
      <c r="T10" s="48">
        <v>873</v>
      </c>
      <c r="U10" s="48">
        <v>462</v>
      </c>
      <c r="V10" s="48">
        <v>564</v>
      </c>
      <c r="W10" s="48">
        <v>805</v>
      </c>
      <c r="X10" s="48">
        <v>1184</v>
      </c>
      <c r="Y10" s="48">
        <v>497</v>
      </c>
      <c r="Z10" s="48">
        <v>226</v>
      </c>
      <c r="AA10" s="48">
        <v>1335</v>
      </c>
      <c r="AB10" s="48">
        <v>189</v>
      </c>
      <c r="AC10" s="48">
        <v>1125</v>
      </c>
      <c r="AD10" s="48">
        <v>327</v>
      </c>
      <c r="AE10" s="48">
        <v>605</v>
      </c>
      <c r="AF10" s="48">
        <v>477</v>
      </c>
      <c r="AG10" s="48">
        <v>881</v>
      </c>
      <c r="AH10" s="48">
        <v>1548</v>
      </c>
      <c r="AI10" s="48">
        <v>670</v>
      </c>
      <c r="AJ10" s="48">
        <v>699</v>
      </c>
      <c r="AK10" s="48">
        <v>755</v>
      </c>
      <c r="AL10" s="48">
        <v>572</v>
      </c>
      <c r="AM10" s="48">
        <v>658</v>
      </c>
      <c r="AN10" s="48">
        <v>179</v>
      </c>
      <c r="AO10" s="48">
        <v>1115</v>
      </c>
      <c r="AP10" s="48">
        <v>626</v>
      </c>
      <c r="AQ10" s="48">
        <v>677</v>
      </c>
      <c r="AR10" s="48">
        <v>305</v>
      </c>
      <c r="AS10" s="48">
        <v>177</v>
      </c>
      <c r="AT10" s="48">
        <v>184</v>
      </c>
      <c r="AU10" s="48">
        <v>552</v>
      </c>
      <c r="AV10" s="48">
        <v>405</v>
      </c>
      <c r="AW10" s="48">
        <v>607</v>
      </c>
      <c r="AX10" s="48">
        <v>565</v>
      </c>
      <c r="AY10" s="48">
        <v>836</v>
      </c>
      <c r="AZ10" s="48">
        <v>446</v>
      </c>
      <c r="BA10" s="48">
        <v>2902</v>
      </c>
      <c r="BB10" s="48">
        <v>1209</v>
      </c>
      <c r="BC10" s="48">
        <v>317</v>
      </c>
      <c r="BD10" s="48">
        <v>406</v>
      </c>
      <c r="BE10" s="48">
        <v>565</v>
      </c>
      <c r="BF10" s="48">
        <v>979</v>
      </c>
      <c r="BG10" s="48">
        <v>184</v>
      </c>
      <c r="BH10" s="48">
        <v>828</v>
      </c>
      <c r="BI10" s="48">
        <v>635</v>
      </c>
      <c r="BJ10" s="48">
        <v>226</v>
      </c>
      <c r="BK10" s="48">
        <v>440</v>
      </c>
      <c r="BL10" s="48">
        <v>1286</v>
      </c>
      <c r="BM10" s="48">
        <v>526</v>
      </c>
      <c r="BN10" s="48">
        <v>818</v>
      </c>
      <c r="BO10" s="48">
        <v>1685</v>
      </c>
      <c r="BP10" s="48">
        <v>1250</v>
      </c>
      <c r="BQ10" s="48">
        <v>560</v>
      </c>
      <c r="BR10" s="48">
        <v>2647</v>
      </c>
      <c r="BS10" s="48">
        <v>571</v>
      </c>
      <c r="BT10" s="48">
        <v>547</v>
      </c>
      <c r="BU10" s="48">
        <v>235</v>
      </c>
      <c r="BV10" s="48">
        <v>470</v>
      </c>
      <c r="BW10" s="48">
        <v>2016</v>
      </c>
      <c r="BX10" s="48">
        <v>288</v>
      </c>
      <c r="BY10" s="48">
        <v>548</v>
      </c>
      <c r="BZ10" s="48">
        <v>1005</v>
      </c>
      <c r="CA10" s="48"/>
      <c r="CB10" s="48" t="s">
        <v>120</v>
      </c>
    </row>
    <row r="11" spans="1:80" x14ac:dyDescent="0.2">
      <c r="A11" s="38"/>
      <c r="B11" s="30" t="s">
        <v>272</v>
      </c>
      <c r="C11" s="50">
        <v>1550</v>
      </c>
      <c r="D11" s="48">
        <v>239</v>
      </c>
      <c r="E11" s="48">
        <v>38</v>
      </c>
      <c r="F11" s="48">
        <v>1</v>
      </c>
      <c r="G11" s="48">
        <v>4</v>
      </c>
      <c r="H11" s="48">
        <v>8</v>
      </c>
      <c r="I11" s="48">
        <v>36</v>
      </c>
      <c r="J11" s="48">
        <v>9</v>
      </c>
      <c r="K11" s="48">
        <v>2</v>
      </c>
      <c r="L11" s="48">
        <v>3</v>
      </c>
      <c r="M11" s="48">
        <v>4</v>
      </c>
      <c r="N11" s="48">
        <v>13</v>
      </c>
      <c r="O11" s="48">
        <v>30</v>
      </c>
      <c r="P11" s="48">
        <v>49</v>
      </c>
      <c r="Q11" s="48">
        <v>19</v>
      </c>
      <c r="R11" s="48">
        <v>11</v>
      </c>
      <c r="S11" s="48">
        <v>14</v>
      </c>
      <c r="T11" s="48">
        <v>24</v>
      </c>
      <c r="U11" s="48">
        <v>8</v>
      </c>
      <c r="V11" s="48">
        <v>13</v>
      </c>
      <c r="W11" s="48">
        <v>13</v>
      </c>
      <c r="X11" s="48">
        <v>37</v>
      </c>
      <c r="Y11" s="48">
        <v>20</v>
      </c>
      <c r="Z11" s="48">
        <v>3</v>
      </c>
      <c r="AA11" s="48">
        <v>36</v>
      </c>
      <c r="AB11" s="48">
        <v>3</v>
      </c>
      <c r="AC11" s="48">
        <v>26</v>
      </c>
      <c r="AD11" s="48">
        <v>4</v>
      </c>
      <c r="AE11" s="48">
        <v>12</v>
      </c>
      <c r="AF11" s="48">
        <v>5</v>
      </c>
      <c r="AG11" s="48">
        <v>19</v>
      </c>
      <c r="AH11" s="48">
        <v>37</v>
      </c>
      <c r="AI11" s="48">
        <v>14</v>
      </c>
      <c r="AJ11" s="48">
        <v>14</v>
      </c>
      <c r="AK11" s="48">
        <v>17</v>
      </c>
      <c r="AL11" s="48">
        <v>11</v>
      </c>
      <c r="AM11" s="48">
        <v>16</v>
      </c>
      <c r="AN11" s="48">
        <v>2</v>
      </c>
      <c r="AO11" s="48">
        <v>26</v>
      </c>
      <c r="AP11" s="48">
        <v>17</v>
      </c>
      <c r="AQ11" s="48">
        <v>12</v>
      </c>
      <c r="AR11" s="48">
        <v>4</v>
      </c>
      <c r="AS11" s="48">
        <v>2</v>
      </c>
      <c r="AT11" s="48">
        <v>1</v>
      </c>
      <c r="AU11" s="48">
        <v>17</v>
      </c>
      <c r="AV11" s="48">
        <v>11</v>
      </c>
      <c r="AW11" s="48">
        <v>11</v>
      </c>
      <c r="AX11" s="48">
        <v>9</v>
      </c>
      <c r="AY11" s="48">
        <v>28</v>
      </c>
      <c r="AZ11" s="48">
        <v>14</v>
      </c>
      <c r="BA11" s="48">
        <v>54</v>
      </c>
      <c r="BB11" s="48">
        <v>25</v>
      </c>
      <c r="BC11" s="48">
        <v>2</v>
      </c>
      <c r="BD11" s="48">
        <v>12</v>
      </c>
      <c r="BE11" s="48">
        <v>24</v>
      </c>
      <c r="BF11" s="48">
        <v>43</v>
      </c>
      <c r="BG11" s="48">
        <v>9</v>
      </c>
      <c r="BH11" s="48">
        <v>21</v>
      </c>
      <c r="BI11" s="48">
        <v>13</v>
      </c>
      <c r="BJ11" s="48">
        <v>10</v>
      </c>
      <c r="BK11" s="48">
        <v>8</v>
      </c>
      <c r="BL11" s="48">
        <v>34</v>
      </c>
      <c r="BM11" s="48">
        <v>5</v>
      </c>
      <c r="BN11" s="48">
        <v>26</v>
      </c>
      <c r="BO11" s="48">
        <v>47</v>
      </c>
      <c r="BP11" s="48">
        <v>39</v>
      </c>
      <c r="BQ11" s="48">
        <v>13</v>
      </c>
      <c r="BR11" s="48">
        <v>87</v>
      </c>
      <c r="BS11" s="48">
        <v>13</v>
      </c>
      <c r="BT11" s="48">
        <v>10</v>
      </c>
      <c r="BU11" s="48">
        <v>4</v>
      </c>
      <c r="BV11" s="48">
        <v>5</v>
      </c>
      <c r="BW11" s="48">
        <v>45</v>
      </c>
      <c r="BX11" s="48">
        <v>4</v>
      </c>
      <c r="BY11" s="48">
        <v>4</v>
      </c>
      <c r="BZ11" s="48">
        <v>27</v>
      </c>
      <c r="CA11" s="48"/>
      <c r="CB11" s="48" t="s">
        <v>120</v>
      </c>
    </row>
    <row r="12" spans="1:80" x14ac:dyDescent="0.2">
      <c r="A12" s="38"/>
      <c r="B12" s="30"/>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0" x14ac:dyDescent="0.2">
      <c r="A13" s="38"/>
      <c r="B13" s="30" t="s">
        <v>259</v>
      </c>
      <c r="C13" s="5">
        <v>6141355.4799999995</v>
      </c>
      <c r="D13" s="12">
        <v>23515.599999999999</v>
      </c>
      <c r="E13" s="12">
        <v>28855.3</v>
      </c>
      <c r="F13" s="12">
        <v>49757.8</v>
      </c>
      <c r="G13" s="12">
        <v>30587.55</v>
      </c>
      <c r="H13" s="12">
        <v>0</v>
      </c>
      <c r="I13" s="12">
        <v>180954.95</v>
      </c>
      <c r="J13" s="12">
        <v>83038</v>
      </c>
      <c r="K13" s="12">
        <v>66621.55</v>
      </c>
      <c r="L13" s="12">
        <v>27761.65</v>
      </c>
      <c r="M13" s="12">
        <v>44654.1</v>
      </c>
      <c r="N13" s="12">
        <v>79821.95</v>
      </c>
      <c r="O13" s="12">
        <v>252379.05</v>
      </c>
      <c r="P13" s="12">
        <v>250869.25</v>
      </c>
      <c r="Q13" s="12">
        <v>74397.14</v>
      </c>
      <c r="R13" s="12">
        <v>97330.55</v>
      </c>
      <c r="S13" s="12">
        <v>155151.75</v>
      </c>
      <c r="T13" s="12">
        <v>0</v>
      </c>
      <c r="U13" s="12">
        <v>139226.06</v>
      </c>
      <c r="V13" s="12">
        <v>0</v>
      </c>
      <c r="W13" s="12">
        <v>234441.95</v>
      </c>
      <c r="X13" s="12">
        <v>312272.53999999998</v>
      </c>
      <c r="Y13" s="12">
        <v>0</v>
      </c>
      <c r="Z13" s="12">
        <v>0</v>
      </c>
      <c r="AA13" s="12">
        <v>0</v>
      </c>
      <c r="AB13" s="12">
        <v>0</v>
      </c>
      <c r="AC13" s="12">
        <v>0</v>
      </c>
      <c r="AD13" s="12">
        <v>21747.1</v>
      </c>
      <c r="AE13" s="12">
        <v>145846.85</v>
      </c>
      <c r="AF13" s="12">
        <v>119474.57</v>
      </c>
      <c r="AG13" s="12">
        <v>64798.75</v>
      </c>
      <c r="AH13" s="12">
        <v>116542.8</v>
      </c>
      <c r="AI13" s="12">
        <v>123277</v>
      </c>
      <c r="AJ13" s="12">
        <v>116370.55</v>
      </c>
      <c r="AK13" s="12">
        <v>120896.85</v>
      </c>
      <c r="AL13" s="12">
        <v>113547.9</v>
      </c>
      <c r="AM13" s="12">
        <v>140337.25</v>
      </c>
      <c r="AN13" s="12">
        <v>39310.300000000003</v>
      </c>
      <c r="AO13" s="12">
        <v>164994.76</v>
      </c>
      <c r="AP13" s="12">
        <v>132891.54999999999</v>
      </c>
      <c r="AQ13" s="12">
        <v>27942.7</v>
      </c>
      <c r="AR13" s="12">
        <v>127973.25</v>
      </c>
      <c r="AS13" s="12">
        <v>0</v>
      </c>
      <c r="AT13" s="12">
        <v>0</v>
      </c>
      <c r="AU13" s="12">
        <v>0</v>
      </c>
      <c r="AV13" s="12">
        <v>71481.8</v>
      </c>
      <c r="AW13" s="12">
        <v>8319.4500000000007</v>
      </c>
      <c r="AX13" s="12">
        <v>0</v>
      </c>
      <c r="AY13" s="12">
        <v>0</v>
      </c>
      <c r="AZ13" s="12">
        <v>0</v>
      </c>
      <c r="BA13" s="12">
        <v>99643.6</v>
      </c>
      <c r="BB13" s="12">
        <v>38623.800000000003</v>
      </c>
      <c r="BC13" s="12">
        <v>41700.78</v>
      </c>
      <c r="BD13" s="12">
        <v>31029.08</v>
      </c>
      <c r="BE13" s="12">
        <v>128485.1</v>
      </c>
      <c r="BF13" s="12">
        <v>0</v>
      </c>
      <c r="BG13" s="12">
        <v>59510.05</v>
      </c>
      <c r="BH13" s="12">
        <v>0</v>
      </c>
      <c r="BI13" s="12">
        <v>145229.29999999999</v>
      </c>
      <c r="BJ13" s="12">
        <v>0</v>
      </c>
      <c r="BK13" s="12">
        <v>170166.3</v>
      </c>
      <c r="BL13" s="12">
        <v>166036.57</v>
      </c>
      <c r="BM13" s="12">
        <v>104102.95</v>
      </c>
      <c r="BN13" s="12">
        <v>70770.399999999994</v>
      </c>
      <c r="BO13" s="12">
        <v>47502.84</v>
      </c>
      <c r="BP13" s="12">
        <v>276390.15999999997</v>
      </c>
      <c r="BQ13" s="12">
        <v>84680.55</v>
      </c>
      <c r="BR13" s="12">
        <v>40228.550000000003</v>
      </c>
      <c r="BS13" s="12">
        <v>89715.65</v>
      </c>
      <c r="BT13" s="12">
        <v>0</v>
      </c>
      <c r="BU13" s="12">
        <v>0</v>
      </c>
      <c r="BV13" s="12">
        <v>31882.33</v>
      </c>
      <c r="BW13" s="12">
        <v>311993.38</v>
      </c>
      <c r="BX13" s="12">
        <v>0</v>
      </c>
      <c r="BY13" s="12">
        <v>179196.67</v>
      </c>
      <c r="BZ13" s="12">
        <v>237077.25</v>
      </c>
      <c r="CA13" s="12"/>
      <c r="CB13" s="12" t="s">
        <v>119</v>
      </c>
    </row>
    <row r="14" spans="1:80" x14ac:dyDescent="0.2">
      <c r="A14" s="38"/>
      <c r="B14" s="30" t="s">
        <v>260</v>
      </c>
      <c r="C14" s="5">
        <v>1147748320.9500003</v>
      </c>
      <c r="D14" s="12">
        <v>157669256.33000001</v>
      </c>
      <c r="E14" s="12">
        <v>21391599.309999999</v>
      </c>
      <c r="F14" s="12">
        <v>4153860.1</v>
      </c>
      <c r="G14" s="12">
        <v>3195341.59</v>
      </c>
      <c r="H14" s="12">
        <v>8837920.4600000009</v>
      </c>
      <c r="I14" s="12">
        <v>18685264.739999998</v>
      </c>
      <c r="J14" s="12">
        <v>7639826.5300000003</v>
      </c>
      <c r="K14" s="12">
        <v>2546146.91</v>
      </c>
      <c r="L14" s="12">
        <v>3494893.85</v>
      </c>
      <c r="M14" s="12">
        <v>2846408.69</v>
      </c>
      <c r="N14" s="12">
        <v>5863798.1799999997</v>
      </c>
      <c r="O14" s="12">
        <v>14896835.23</v>
      </c>
      <c r="P14" s="12">
        <v>20470360.649999999</v>
      </c>
      <c r="Q14" s="12">
        <v>13989063.109999999</v>
      </c>
      <c r="R14" s="12">
        <v>6129774.4400000004</v>
      </c>
      <c r="S14" s="12">
        <v>12429951.66</v>
      </c>
      <c r="T14" s="12">
        <v>17606392.010000002</v>
      </c>
      <c r="U14" s="12">
        <v>8301131.3499999996</v>
      </c>
      <c r="V14" s="12">
        <v>9767538.9900000002</v>
      </c>
      <c r="W14" s="12">
        <v>13819213.710000001</v>
      </c>
      <c r="X14" s="12">
        <v>18982395.52</v>
      </c>
      <c r="Y14" s="12">
        <v>9989683.3300000001</v>
      </c>
      <c r="Z14" s="12">
        <v>4578158.79</v>
      </c>
      <c r="AA14" s="12">
        <v>25878239.899999999</v>
      </c>
      <c r="AB14" s="12">
        <v>3693984.58</v>
      </c>
      <c r="AC14" s="12">
        <v>21853721.379999999</v>
      </c>
      <c r="AD14" s="12">
        <v>5955884.4800000004</v>
      </c>
      <c r="AE14" s="12">
        <v>11525103.34</v>
      </c>
      <c r="AF14" s="12">
        <v>8459249.3900000006</v>
      </c>
      <c r="AG14" s="12">
        <v>16430221.66</v>
      </c>
      <c r="AH14" s="12">
        <v>28553991.510000002</v>
      </c>
      <c r="AI14" s="12">
        <v>12114707.189999999</v>
      </c>
      <c r="AJ14" s="12">
        <v>12542707.6</v>
      </c>
      <c r="AK14" s="12">
        <v>13373115.369999999</v>
      </c>
      <c r="AL14" s="12">
        <v>11512987.16</v>
      </c>
      <c r="AM14" s="12">
        <v>12199777.800000001</v>
      </c>
      <c r="AN14" s="12">
        <v>4721224.08</v>
      </c>
      <c r="AO14" s="12">
        <v>19294581.280000001</v>
      </c>
      <c r="AP14" s="12">
        <v>11113877.029999999</v>
      </c>
      <c r="AQ14" s="12">
        <v>11674105.59</v>
      </c>
      <c r="AR14" s="12">
        <v>5381061.79</v>
      </c>
      <c r="AS14" s="12">
        <v>3881208.35</v>
      </c>
      <c r="AT14" s="12">
        <v>3607860.35</v>
      </c>
      <c r="AU14" s="12">
        <v>8496791.8900000006</v>
      </c>
      <c r="AV14" s="12">
        <v>7527455.25</v>
      </c>
      <c r="AW14" s="12">
        <v>10753470.84</v>
      </c>
      <c r="AX14" s="12">
        <v>12359741</v>
      </c>
      <c r="AY14" s="12">
        <v>15155443.77</v>
      </c>
      <c r="AZ14" s="12">
        <v>9234068.4600000009</v>
      </c>
      <c r="BA14" s="12">
        <v>60372461.840000004</v>
      </c>
      <c r="BB14" s="12">
        <v>22932446.699999999</v>
      </c>
      <c r="BC14" s="12">
        <v>6097708.8200000003</v>
      </c>
      <c r="BD14" s="12">
        <v>7612496.9400000004</v>
      </c>
      <c r="BE14" s="12">
        <v>12690293.460000001</v>
      </c>
      <c r="BF14" s="12">
        <v>17679105.539999999</v>
      </c>
      <c r="BG14" s="12">
        <v>3598633.54</v>
      </c>
      <c r="BH14" s="12">
        <v>17956114.359999999</v>
      </c>
      <c r="BI14" s="12">
        <v>12043015.539999999</v>
      </c>
      <c r="BJ14" s="12">
        <v>4866141.8899999997</v>
      </c>
      <c r="BK14" s="12">
        <v>8299629.9199999999</v>
      </c>
      <c r="BL14" s="12">
        <v>25991264.649999999</v>
      </c>
      <c r="BM14" s="12">
        <v>10668368.380000001</v>
      </c>
      <c r="BN14" s="12">
        <v>16652035.17</v>
      </c>
      <c r="BO14" s="12">
        <v>28810874.940000001</v>
      </c>
      <c r="BP14" s="12">
        <v>25415509.140000001</v>
      </c>
      <c r="BQ14" s="12">
        <v>9507967.7400000002</v>
      </c>
      <c r="BR14" s="12">
        <v>52543650.670000002</v>
      </c>
      <c r="BS14" s="12">
        <v>11342944.76</v>
      </c>
      <c r="BT14" s="12">
        <v>11593925.609999999</v>
      </c>
      <c r="BU14" s="12">
        <v>4467355.83</v>
      </c>
      <c r="BV14" s="12">
        <v>8389344.7200000007</v>
      </c>
      <c r="BW14" s="12">
        <v>38166921.060000002</v>
      </c>
      <c r="BX14" s="12">
        <v>5283728.1500000004</v>
      </c>
      <c r="BY14" s="12">
        <v>9792835.9199999999</v>
      </c>
      <c r="BZ14" s="12">
        <v>20394149.140000001</v>
      </c>
      <c r="CA14" s="12"/>
      <c r="CB14" s="12" t="s">
        <v>119</v>
      </c>
    </row>
    <row r="15" spans="1:80" x14ac:dyDescent="0.2">
      <c r="A15" s="38"/>
      <c r="B15" s="30" t="s">
        <v>261</v>
      </c>
      <c r="C15" s="5">
        <v>3841561.859999998</v>
      </c>
      <c r="D15" s="12">
        <v>1592529.42</v>
      </c>
      <c r="E15" s="12">
        <v>37820.300000000003</v>
      </c>
      <c r="F15" s="12">
        <v>6879.25</v>
      </c>
      <c r="G15" s="12">
        <v>4657.95</v>
      </c>
      <c r="H15" s="12">
        <v>0</v>
      </c>
      <c r="I15" s="12">
        <v>67087.149999999994</v>
      </c>
      <c r="J15" s="12">
        <v>9571.2000000000007</v>
      </c>
      <c r="K15" s="12">
        <v>3531.2</v>
      </c>
      <c r="L15" s="12">
        <v>11013</v>
      </c>
      <c r="M15" s="12">
        <v>5410</v>
      </c>
      <c r="N15" s="12">
        <v>12631.95</v>
      </c>
      <c r="O15" s="12">
        <v>26454.7</v>
      </c>
      <c r="P15" s="12">
        <v>32116.799999999999</v>
      </c>
      <c r="Q15" s="12">
        <v>30980.74</v>
      </c>
      <c r="R15" s="12">
        <v>15744.75</v>
      </c>
      <c r="S15" s="12">
        <v>24986.7</v>
      </c>
      <c r="T15" s="12">
        <v>0</v>
      </c>
      <c r="U15" s="12">
        <v>12398</v>
      </c>
      <c r="V15" s="12">
        <v>0</v>
      </c>
      <c r="W15" s="12">
        <v>31991.4</v>
      </c>
      <c r="X15" s="12">
        <v>50280.67</v>
      </c>
      <c r="Y15" s="12">
        <v>0</v>
      </c>
      <c r="Z15" s="12">
        <v>0</v>
      </c>
      <c r="AA15" s="12">
        <v>0</v>
      </c>
      <c r="AB15" s="12">
        <v>0</v>
      </c>
      <c r="AC15" s="12">
        <v>0</v>
      </c>
      <c r="AD15" s="12">
        <v>8794.4</v>
      </c>
      <c r="AE15" s="12">
        <v>28058.93</v>
      </c>
      <c r="AF15" s="12">
        <v>20199.3</v>
      </c>
      <c r="AG15" s="12">
        <v>46040.03</v>
      </c>
      <c r="AH15" s="12">
        <v>82527.199999999997</v>
      </c>
      <c r="AI15" s="12">
        <v>26036.75</v>
      </c>
      <c r="AJ15" s="12">
        <v>36665.800000000003</v>
      </c>
      <c r="AK15" s="12">
        <v>33385.699999999997</v>
      </c>
      <c r="AL15" s="12">
        <v>36439.800000000003</v>
      </c>
      <c r="AM15" s="12">
        <v>38506.300000000003</v>
      </c>
      <c r="AN15" s="12">
        <v>5220.95</v>
      </c>
      <c r="AO15" s="12">
        <v>44535.75</v>
      </c>
      <c r="AP15" s="12">
        <v>33218.75</v>
      </c>
      <c r="AQ15" s="12">
        <v>37075.15</v>
      </c>
      <c r="AR15" s="12">
        <v>16806.5</v>
      </c>
      <c r="AS15" s="12">
        <v>0</v>
      </c>
      <c r="AT15" s="12">
        <v>0</v>
      </c>
      <c r="AU15" s="12">
        <v>39243.15</v>
      </c>
      <c r="AV15" s="12">
        <v>17150.150000000001</v>
      </c>
      <c r="AW15" s="12">
        <v>33190.1</v>
      </c>
      <c r="AX15" s="12">
        <v>20924.5</v>
      </c>
      <c r="AY15" s="12">
        <v>42797.37</v>
      </c>
      <c r="AZ15" s="12">
        <v>31805.3</v>
      </c>
      <c r="BA15" s="12">
        <v>219088.78</v>
      </c>
      <c r="BB15" s="12">
        <v>67104.600000000006</v>
      </c>
      <c r="BC15" s="12">
        <v>16647.150000000001</v>
      </c>
      <c r="BD15" s="12">
        <v>34876.61</v>
      </c>
      <c r="BE15" s="12">
        <v>43499.8</v>
      </c>
      <c r="BF15" s="12">
        <v>0</v>
      </c>
      <c r="BG15" s="12">
        <v>6432.4</v>
      </c>
      <c r="BH15" s="12">
        <v>0</v>
      </c>
      <c r="BI15" s="12">
        <v>21752.35</v>
      </c>
      <c r="BJ15" s="12">
        <v>0</v>
      </c>
      <c r="BK15" s="12">
        <v>25525.65</v>
      </c>
      <c r="BL15" s="12">
        <v>68140.55</v>
      </c>
      <c r="BM15" s="12">
        <v>22249.8</v>
      </c>
      <c r="BN15" s="12">
        <v>24065.599999999999</v>
      </c>
      <c r="BO15" s="12">
        <v>66941.98</v>
      </c>
      <c r="BP15" s="12">
        <v>49588.55</v>
      </c>
      <c r="BQ15" s="12">
        <v>28340.799999999999</v>
      </c>
      <c r="BR15" s="12">
        <v>257670.94</v>
      </c>
      <c r="BS15" s="12">
        <v>30704.95</v>
      </c>
      <c r="BT15" s="12">
        <v>0</v>
      </c>
      <c r="BU15" s="12">
        <v>0</v>
      </c>
      <c r="BV15" s="12">
        <v>22966.400000000001</v>
      </c>
      <c r="BW15" s="12">
        <v>100376.19</v>
      </c>
      <c r="BX15" s="12">
        <v>0</v>
      </c>
      <c r="BY15" s="12">
        <v>25184</v>
      </c>
      <c r="BZ15" s="12">
        <v>55697.7</v>
      </c>
      <c r="CA15" s="12"/>
      <c r="CB15" s="12" t="s">
        <v>119</v>
      </c>
    </row>
    <row r="16" spans="1:80" x14ac:dyDescent="0.2">
      <c r="A16" s="38"/>
      <c r="B16" s="30" t="s">
        <v>79</v>
      </c>
      <c r="C16" s="5">
        <v>1157731238.2900002</v>
      </c>
      <c r="D16" s="5">
        <v>159285301.34999999</v>
      </c>
      <c r="E16" s="5">
        <v>21458274.91</v>
      </c>
      <c r="F16" s="5">
        <v>4210497.1500000004</v>
      </c>
      <c r="G16" s="5">
        <v>3230587.09</v>
      </c>
      <c r="H16" s="5">
        <v>8837920.4600000009</v>
      </c>
      <c r="I16" s="5">
        <v>18933306.839999996</v>
      </c>
      <c r="J16" s="5">
        <v>7732435.7300000004</v>
      </c>
      <c r="K16" s="5">
        <v>2616299.66</v>
      </c>
      <c r="L16" s="5">
        <v>3533668.5</v>
      </c>
      <c r="M16" s="5">
        <v>2896472.79</v>
      </c>
      <c r="N16" s="5">
        <v>5956252.0800000001</v>
      </c>
      <c r="O16" s="5">
        <v>15175668.98</v>
      </c>
      <c r="P16" s="5">
        <v>20753346.699999999</v>
      </c>
      <c r="Q16" s="5">
        <v>14094440.99</v>
      </c>
      <c r="R16" s="5">
        <v>6242849.7400000002</v>
      </c>
      <c r="S16" s="5">
        <v>12610090.109999999</v>
      </c>
      <c r="T16" s="5">
        <v>17606392.010000002</v>
      </c>
      <c r="U16" s="5">
        <v>8452755.4100000001</v>
      </c>
      <c r="V16" s="5">
        <v>9767538.9900000002</v>
      </c>
      <c r="W16" s="5">
        <v>14085647.060000001</v>
      </c>
      <c r="X16" s="5">
        <v>19344948.73</v>
      </c>
      <c r="Y16" s="5">
        <v>9989683.3300000001</v>
      </c>
      <c r="Z16" s="5">
        <v>4578158.79</v>
      </c>
      <c r="AA16" s="5">
        <v>25878239.899999999</v>
      </c>
      <c r="AB16" s="5">
        <v>3693984.58</v>
      </c>
      <c r="AC16" s="5">
        <v>21853721.379999999</v>
      </c>
      <c r="AD16" s="5">
        <v>5986425.9800000004</v>
      </c>
      <c r="AE16" s="5">
        <v>11699009.119999999</v>
      </c>
      <c r="AF16" s="5">
        <v>8598923.2600000016</v>
      </c>
      <c r="AG16" s="5">
        <v>16541060.439999999</v>
      </c>
      <c r="AH16" s="5">
        <v>28753061.510000002</v>
      </c>
      <c r="AI16" s="5">
        <v>12264020.939999999</v>
      </c>
      <c r="AJ16" s="5">
        <v>12695743.950000001</v>
      </c>
      <c r="AK16" s="5">
        <v>13527397.919999998</v>
      </c>
      <c r="AL16" s="5">
        <v>11662974.860000001</v>
      </c>
      <c r="AM16" s="5">
        <v>12378621.350000001</v>
      </c>
      <c r="AN16" s="5">
        <v>4765755.33</v>
      </c>
      <c r="AO16" s="5">
        <v>19504111.790000003</v>
      </c>
      <c r="AP16" s="5">
        <v>11279987.33</v>
      </c>
      <c r="AQ16" s="5">
        <v>11739123.439999999</v>
      </c>
      <c r="AR16" s="5">
        <v>5525841.54</v>
      </c>
      <c r="AS16" s="5">
        <v>3881208.35</v>
      </c>
      <c r="AT16" s="5">
        <v>3607860.35</v>
      </c>
      <c r="AU16" s="5">
        <v>8536035.040000001</v>
      </c>
      <c r="AV16" s="5">
        <v>7616087.2000000002</v>
      </c>
      <c r="AW16" s="5">
        <v>10794980.389999999</v>
      </c>
      <c r="AX16" s="5">
        <v>12380665.5</v>
      </c>
      <c r="AY16" s="5">
        <v>15198241.139999999</v>
      </c>
      <c r="AZ16" s="5">
        <v>9265873.7600000016</v>
      </c>
      <c r="BA16" s="5">
        <v>60691194.220000006</v>
      </c>
      <c r="BB16" s="5">
        <v>23038175.100000001</v>
      </c>
      <c r="BC16" s="5">
        <v>6156056.7500000009</v>
      </c>
      <c r="BD16" s="5">
        <v>7678402.6300000008</v>
      </c>
      <c r="BE16" s="5">
        <v>12862278.360000001</v>
      </c>
      <c r="BF16" s="5">
        <v>17679105.539999999</v>
      </c>
      <c r="BG16" s="5">
        <v>3664575.9899999998</v>
      </c>
      <c r="BH16" s="5">
        <v>17956114.359999999</v>
      </c>
      <c r="BI16" s="5">
        <v>12209997.189999999</v>
      </c>
      <c r="BJ16" s="5">
        <v>4866141.8899999997</v>
      </c>
      <c r="BK16" s="5">
        <v>8495321.870000001</v>
      </c>
      <c r="BL16" s="5">
        <v>26225441.77</v>
      </c>
      <c r="BM16" s="5">
        <v>10794721.130000001</v>
      </c>
      <c r="BN16" s="5">
        <v>16746871.17</v>
      </c>
      <c r="BO16" s="5">
        <v>28925319.760000002</v>
      </c>
      <c r="BP16" s="5">
        <v>25741487.850000001</v>
      </c>
      <c r="BQ16" s="5">
        <v>9620989.0900000017</v>
      </c>
      <c r="BR16" s="5">
        <v>52841550.159999996</v>
      </c>
      <c r="BS16" s="5">
        <v>11463365.359999999</v>
      </c>
      <c r="BT16" s="5">
        <v>11593925.609999999</v>
      </c>
      <c r="BU16" s="5">
        <v>4467355.83</v>
      </c>
      <c r="BV16" s="5">
        <v>8444193.4500000011</v>
      </c>
      <c r="BW16" s="5">
        <v>38579290.630000003</v>
      </c>
      <c r="BX16" s="5">
        <v>5283728.1500000004</v>
      </c>
      <c r="BY16" s="5">
        <v>9997216.5899999999</v>
      </c>
      <c r="BZ16" s="5">
        <v>20686924.09</v>
      </c>
      <c r="CA16" s="5"/>
      <c r="CB16" s="5"/>
    </row>
    <row r="17" spans="1:80" x14ac:dyDescent="0.2">
      <c r="A17" s="38"/>
      <c r="B17" s="3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row>
    <row r="18" spans="1:80" x14ac:dyDescent="0.2">
      <c r="A18" s="38"/>
      <c r="B18" s="30" t="s">
        <v>134</v>
      </c>
      <c r="C18" s="5">
        <v>19523.621617396588</v>
      </c>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x14ac:dyDescent="0.2">
      <c r="A19" s="38"/>
      <c r="B19" s="30"/>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x14ac:dyDescent="0.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s="54" customFormat="1" ht="15.75" x14ac:dyDescent="0.25">
      <c r="A21" s="22" t="s">
        <v>98</v>
      </c>
      <c r="B21" s="22" t="s">
        <v>122</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row>
    <row r="22" spans="1:80" x14ac:dyDescent="0.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3" spans="1:80" s="32" customFormat="1" x14ac:dyDescent="0.2">
      <c r="A23" s="59" t="s">
        <v>128</v>
      </c>
      <c r="B23" s="57" t="s">
        <v>127</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row>
    <row r="24" spans="1:80" x14ac:dyDescent="0.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x14ac:dyDescent="0.2">
      <c r="B25" s="3" t="s">
        <v>130</v>
      </c>
      <c r="C25" s="10">
        <v>0.65</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x14ac:dyDescent="0.2">
      <c r="B26" s="38" t="s">
        <v>131</v>
      </c>
      <c r="C26" s="10">
        <v>0.2</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80" x14ac:dyDescent="0.2">
      <c r="B27" s="38" t="s">
        <v>132</v>
      </c>
      <c r="C27" s="60">
        <v>0.11274281466327736</v>
      </c>
      <c r="D27" s="60">
        <v>9.7502957195408871E-2</v>
      </c>
      <c r="E27" s="60">
        <v>0.11408109743796652</v>
      </c>
      <c r="F27" s="60">
        <v>0.14572864321608039</v>
      </c>
      <c r="G27" s="60">
        <v>0.13168395849960096</v>
      </c>
      <c r="H27" s="60">
        <v>0.11881735285990605</v>
      </c>
      <c r="I27" s="60">
        <v>0.10667224430035557</v>
      </c>
      <c r="J27" s="60">
        <v>0.10270722857940273</v>
      </c>
      <c r="K27" s="60">
        <v>0.11133603238866396</v>
      </c>
      <c r="L27" s="60">
        <v>0.14240705734089476</v>
      </c>
      <c r="M27" s="60">
        <v>0.13450292397660818</v>
      </c>
      <c r="N27" s="60">
        <v>0.13451776649746192</v>
      </c>
      <c r="O27" s="60">
        <v>9.5800524934383208E-2</v>
      </c>
      <c r="P27" s="60">
        <v>9.6757696634959603E-2</v>
      </c>
      <c r="Q27" s="60">
        <v>0.10312409603702632</v>
      </c>
      <c r="R27" s="60">
        <v>8.7043952887101414E-2</v>
      </c>
      <c r="S27" s="60">
        <v>0.11649863978236517</v>
      </c>
      <c r="T27" s="60">
        <v>0.10579253514299564</v>
      </c>
      <c r="U27" s="60">
        <v>0.1165783497350492</v>
      </c>
      <c r="V27" s="60">
        <v>0.11130846654825341</v>
      </c>
      <c r="W27" s="60">
        <v>0.11685295398461315</v>
      </c>
      <c r="X27" s="60">
        <v>0.11632933778738455</v>
      </c>
      <c r="Y27" s="60">
        <v>0.10130452507134122</v>
      </c>
      <c r="Z27" s="60">
        <v>0.10575573233504913</v>
      </c>
      <c r="AA27" s="60">
        <v>0.10873106369115491</v>
      </c>
      <c r="AB27" s="60">
        <v>0.12146529562982006</v>
      </c>
      <c r="AC27" s="60">
        <v>0.12254901960784313</v>
      </c>
      <c r="AD27" s="60">
        <v>0.13228155339805825</v>
      </c>
      <c r="AE27" s="60">
        <v>9.9164071463694478E-2</v>
      </c>
      <c r="AF27" s="60">
        <v>0.13227953410981697</v>
      </c>
      <c r="AG27" s="60">
        <v>0.12065187619830184</v>
      </c>
      <c r="AH27" s="60">
        <v>0.11378169790518192</v>
      </c>
      <c r="AI27" s="60">
        <v>0.12691797688956241</v>
      </c>
      <c r="AJ27" s="60">
        <v>0.12956441149212233</v>
      </c>
      <c r="AK27" s="60">
        <v>0.11718143721868694</v>
      </c>
      <c r="AL27" s="60">
        <v>0.11405782652043868</v>
      </c>
      <c r="AM27" s="60">
        <v>9.8754314873180246E-2</v>
      </c>
      <c r="AN27" s="60">
        <v>0.1145233525271913</v>
      </c>
      <c r="AO27" s="60">
        <v>0.11975083234883471</v>
      </c>
      <c r="AP27" s="60">
        <v>0.120130493187488</v>
      </c>
      <c r="AQ27" s="60">
        <v>0.11747353808780149</v>
      </c>
      <c r="AR27" s="60">
        <v>0.10166666666666667</v>
      </c>
      <c r="AS27" s="60">
        <v>9.5831077422847855E-2</v>
      </c>
      <c r="AT27" s="60">
        <v>9.9728997289972907E-2</v>
      </c>
      <c r="AU27" s="60">
        <v>0.13727928376025864</v>
      </c>
      <c r="AV27" s="60">
        <v>0.13419483101391649</v>
      </c>
      <c r="AW27" s="60">
        <v>0.12017422292615323</v>
      </c>
      <c r="AX27" s="60">
        <v>0.10154565061107117</v>
      </c>
      <c r="AY27" s="60">
        <v>0.12204379562043796</v>
      </c>
      <c r="AZ27" s="60">
        <v>0.10851581508515815</v>
      </c>
      <c r="BA27" s="60">
        <v>0.10271839161829251</v>
      </c>
      <c r="BB27" s="60">
        <v>0.1209483793517407</v>
      </c>
      <c r="BC27" s="60">
        <v>0.12136294027565084</v>
      </c>
      <c r="BD27" s="60">
        <v>0.10875971068845433</v>
      </c>
      <c r="BE27" s="60">
        <v>0.11347660172725448</v>
      </c>
      <c r="BF27" s="60">
        <v>0.10933660933660934</v>
      </c>
      <c r="BG27" s="60">
        <v>9.2929292929292931E-2</v>
      </c>
      <c r="BH27" s="60">
        <v>0.13092979127134724</v>
      </c>
      <c r="BI27" s="60">
        <v>0.12299050939376331</v>
      </c>
      <c r="BJ27" s="60">
        <v>0.13959234095120446</v>
      </c>
      <c r="BK27" s="60">
        <v>0.15068493150684931</v>
      </c>
      <c r="BL27" s="60">
        <v>0.13351328903654486</v>
      </c>
      <c r="BM27" s="60">
        <v>0.13279474880080788</v>
      </c>
      <c r="BN27" s="60">
        <v>0.1251529987760098</v>
      </c>
      <c r="BO27" s="60">
        <v>0.12182777817945195</v>
      </c>
      <c r="BP27" s="60">
        <v>0.11966302891058779</v>
      </c>
      <c r="BQ27" s="60">
        <v>0.137221269296741</v>
      </c>
      <c r="BR27" s="60">
        <v>0.10786031539057088</v>
      </c>
      <c r="BS27" s="60">
        <v>0.114268561136682</v>
      </c>
      <c r="BT27" s="60">
        <v>0.11922406277244987</v>
      </c>
      <c r="BU27" s="60">
        <v>0.15389652914210872</v>
      </c>
      <c r="BV27" s="60">
        <v>0.14682911590128084</v>
      </c>
      <c r="BW27" s="60">
        <v>0.11061121474816196</v>
      </c>
      <c r="BX27" s="60">
        <v>0.13617021276595745</v>
      </c>
      <c r="BY27" s="60">
        <v>0.15532879818594103</v>
      </c>
      <c r="BZ27" s="60">
        <v>0.11791622668074622</v>
      </c>
      <c r="CA27" s="60"/>
      <c r="CB27" s="60"/>
    </row>
    <row r="28" spans="1:80" x14ac:dyDescent="0.2">
      <c r="A28" s="38"/>
      <c r="B28" s="30" t="s">
        <v>118</v>
      </c>
      <c r="C28" s="5"/>
      <c r="D28" s="66">
        <v>1.1100000000000001</v>
      </c>
      <c r="E28" s="66">
        <v>1.06</v>
      </c>
      <c r="F28" s="66">
        <v>0.83</v>
      </c>
      <c r="G28" s="66">
        <v>0.84</v>
      </c>
      <c r="H28" s="66">
        <v>0.81</v>
      </c>
      <c r="I28" s="66">
        <v>0.99</v>
      </c>
      <c r="J28" s="66">
        <v>0.97</v>
      </c>
      <c r="K28" s="66">
        <v>0.85</v>
      </c>
      <c r="L28" s="66">
        <v>0.83</v>
      </c>
      <c r="M28" s="66">
        <v>0.8</v>
      </c>
      <c r="N28" s="66">
        <v>0.85</v>
      </c>
      <c r="O28" s="66">
        <v>1</v>
      </c>
      <c r="P28" s="66">
        <v>1.2</v>
      </c>
      <c r="Q28" s="66">
        <v>0.94</v>
      </c>
      <c r="R28" s="66">
        <v>1.04</v>
      </c>
      <c r="S28" s="66">
        <v>1.1100000000000001</v>
      </c>
      <c r="T28" s="66">
        <v>1.02</v>
      </c>
      <c r="U28" s="66">
        <v>0.88</v>
      </c>
      <c r="V28" s="66">
        <v>0.89</v>
      </c>
      <c r="W28" s="66">
        <v>0.91</v>
      </c>
      <c r="X28" s="66">
        <v>0.94</v>
      </c>
      <c r="Y28" s="66">
        <v>1.03</v>
      </c>
      <c r="Z28" s="66">
        <v>0.88</v>
      </c>
      <c r="AA28" s="66">
        <v>0.98</v>
      </c>
      <c r="AB28" s="66">
        <v>0.87</v>
      </c>
      <c r="AC28" s="66">
        <v>0.91</v>
      </c>
      <c r="AD28" s="66">
        <v>0.92</v>
      </c>
      <c r="AE28" s="66">
        <v>0.94</v>
      </c>
      <c r="AF28" s="66">
        <v>0.9</v>
      </c>
      <c r="AG28" s="66">
        <v>0.92</v>
      </c>
      <c r="AH28" s="66">
        <v>1.03</v>
      </c>
      <c r="AI28" s="66">
        <v>1.05</v>
      </c>
      <c r="AJ28" s="66">
        <v>0.98</v>
      </c>
      <c r="AK28" s="66">
        <v>0.95</v>
      </c>
      <c r="AL28" s="66">
        <v>0.89</v>
      </c>
      <c r="AM28" s="66">
        <v>0.93</v>
      </c>
      <c r="AN28" s="66">
        <v>0.86</v>
      </c>
      <c r="AO28" s="66">
        <v>0.92</v>
      </c>
      <c r="AP28" s="66">
        <v>0.96</v>
      </c>
      <c r="AQ28" s="66">
        <v>0.92</v>
      </c>
      <c r="AR28" s="66">
        <v>0.87</v>
      </c>
      <c r="AS28" s="66">
        <v>0.83</v>
      </c>
      <c r="AT28" s="66">
        <v>0.93</v>
      </c>
      <c r="AU28" s="66">
        <v>0.92</v>
      </c>
      <c r="AV28" s="66">
        <v>0.87</v>
      </c>
      <c r="AW28" s="66">
        <v>0.93</v>
      </c>
      <c r="AX28" s="66">
        <v>0.9</v>
      </c>
      <c r="AY28" s="66">
        <v>1.01</v>
      </c>
      <c r="AZ28" s="66">
        <v>0.98</v>
      </c>
      <c r="BA28" s="66">
        <v>0.92</v>
      </c>
      <c r="BB28" s="66">
        <v>0.9</v>
      </c>
      <c r="BC28" s="66">
        <v>0.86</v>
      </c>
      <c r="BD28" s="66">
        <v>0.95</v>
      </c>
      <c r="BE28" s="66">
        <v>0.99</v>
      </c>
      <c r="BF28" s="66">
        <v>1.05</v>
      </c>
      <c r="BG28" s="66">
        <v>1.05</v>
      </c>
      <c r="BH28" s="66">
        <v>0.97</v>
      </c>
      <c r="BI28" s="66">
        <v>0.96</v>
      </c>
      <c r="BJ28" s="66">
        <v>0.91</v>
      </c>
      <c r="BK28" s="66">
        <v>0.86</v>
      </c>
      <c r="BL28" s="66">
        <v>1.02</v>
      </c>
      <c r="BM28" s="66">
        <v>0.88</v>
      </c>
      <c r="BN28" s="66">
        <v>0.94</v>
      </c>
      <c r="BO28" s="66">
        <v>1.01</v>
      </c>
      <c r="BP28" s="66">
        <v>1.03</v>
      </c>
      <c r="BQ28" s="66">
        <v>0.97</v>
      </c>
      <c r="BR28" s="66">
        <v>1.0900000000000001</v>
      </c>
      <c r="BS28" s="66">
        <v>0.86</v>
      </c>
      <c r="BT28" s="66">
        <v>0.87</v>
      </c>
      <c r="BU28" s="66">
        <v>0.8</v>
      </c>
      <c r="BV28" s="66">
        <v>0.83</v>
      </c>
      <c r="BW28" s="66">
        <v>0.94</v>
      </c>
      <c r="BX28" s="66">
        <v>0.85</v>
      </c>
      <c r="BY28" s="66">
        <v>0.85</v>
      </c>
      <c r="BZ28" s="66">
        <v>0.92</v>
      </c>
      <c r="CA28" s="66"/>
      <c r="CB28" s="66" t="s">
        <v>121</v>
      </c>
    </row>
    <row r="29" spans="1:80" x14ac:dyDescent="0.2">
      <c r="B29" s="38" t="s">
        <v>133</v>
      </c>
      <c r="C29" s="5"/>
      <c r="D29" s="5">
        <v>1.0165</v>
      </c>
      <c r="E29" s="5">
        <v>1.0089999999999999</v>
      </c>
      <c r="F29" s="5">
        <v>0.97450000000000003</v>
      </c>
      <c r="G29" s="5">
        <v>0.97599999999999998</v>
      </c>
      <c r="H29" s="5">
        <v>0.97150000000000003</v>
      </c>
      <c r="I29" s="5">
        <v>0.99849999999999994</v>
      </c>
      <c r="J29" s="5">
        <v>0.99550000000000005</v>
      </c>
      <c r="K29" s="5">
        <v>0.97750000000000004</v>
      </c>
      <c r="L29" s="5">
        <v>0.97450000000000003</v>
      </c>
      <c r="M29" s="5">
        <v>0.97</v>
      </c>
      <c r="N29" s="5">
        <v>0.97750000000000004</v>
      </c>
      <c r="O29" s="5">
        <v>1</v>
      </c>
      <c r="P29" s="5">
        <v>1.03</v>
      </c>
      <c r="Q29" s="5">
        <v>0.99099999999999999</v>
      </c>
      <c r="R29" s="5">
        <v>1.006</v>
      </c>
      <c r="S29" s="5">
        <v>1.0165</v>
      </c>
      <c r="T29" s="5">
        <v>1.0030000000000001</v>
      </c>
      <c r="U29" s="5">
        <v>0.98199999999999998</v>
      </c>
      <c r="V29" s="5">
        <v>0.98350000000000004</v>
      </c>
      <c r="W29" s="5">
        <v>0.98650000000000004</v>
      </c>
      <c r="X29" s="5">
        <v>0.99099999999999999</v>
      </c>
      <c r="Y29" s="5">
        <v>1.0044999999999999</v>
      </c>
      <c r="Z29" s="5">
        <v>0.98199999999999998</v>
      </c>
      <c r="AA29" s="5">
        <v>0.997</v>
      </c>
      <c r="AB29" s="5">
        <v>0.98050000000000004</v>
      </c>
      <c r="AC29" s="5">
        <v>0.98650000000000004</v>
      </c>
      <c r="AD29" s="5">
        <v>0.98799999999999999</v>
      </c>
      <c r="AE29" s="5">
        <v>0.99099999999999999</v>
      </c>
      <c r="AF29" s="5">
        <v>0.98499999999999999</v>
      </c>
      <c r="AG29" s="5">
        <v>0.98799999999999999</v>
      </c>
      <c r="AH29" s="5">
        <v>1.0044999999999999</v>
      </c>
      <c r="AI29" s="5">
        <v>1.0075000000000001</v>
      </c>
      <c r="AJ29" s="5">
        <v>0.997</v>
      </c>
      <c r="AK29" s="5">
        <v>0.99249999999999994</v>
      </c>
      <c r="AL29" s="5">
        <v>0.98350000000000004</v>
      </c>
      <c r="AM29" s="5">
        <v>0.98950000000000005</v>
      </c>
      <c r="AN29" s="5">
        <v>0.97899999999999998</v>
      </c>
      <c r="AO29" s="5">
        <v>0.98799999999999999</v>
      </c>
      <c r="AP29" s="5">
        <v>0.99399999999999999</v>
      </c>
      <c r="AQ29" s="5">
        <v>0.98799999999999999</v>
      </c>
      <c r="AR29" s="5">
        <v>0.98050000000000004</v>
      </c>
      <c r="AS29" s="5">
        <v>0.97450000000000003</v>
      </c>
      <c r="AT29" s="5">
        <v>0.98950000000000005</v>
      </c>
      <c r="AU29" s="5">
        <v>0.98799999999999999</v>
      </c>
      <c r="AV29" s="5">
        <v>0.98050000000000004</v>
      </c>
      <c r="AW29" s="5">
        <v>0.98950000000000005</v>
      </c>
      <c r="AX29" s="5">
        <v>0.98499999999999999</v>
      </c>
      <c r="AY29" s="5">
        <v>1.0015000000000001</v>
      </c>
      <c r="AZ29" s="5">
        <v>0.997</v>
      </c>
      <c r="BA29" s="5">
        <v>0.98799999999999999</v>
      </c>
      <c r="BB29" s="5">
        <v>0.98499999999999999</v>
      </c>
      <c r="BC29" s="5">
        <v>0.97899999999999998</v>
      </c>
      <c r="BD29" s="5">
        <v>0.99249999999999994</v>
      </c>
      <c r="BE29" s="5">
        <v>0.99849999999999994</v>
      </c>
      <c r="BF29" s="5">
        <v>1.0075000000000001</v>
      </c>
      <c r="BG29" s="5">
        <v>1.0075000000000001</v>
      </c>
      <c r="BH29" s="5">
        <v>0.99550000000000005</v>
      </c>
      <c r="BI29" s="5">
        <v>0.99399999999999999</v>
      </c>
      <c r="BJ29" s="5">
        <v>0.98650000000000004</v>
      </c>
      <c r="BK29" s="5">
        <v>0.97899999999999998</v>
      </c>
      <c r="BL29" s="5">
        <v>1.0030000000000001</v>
      </c>
      <c r="BM29" s="5">
        <v>0.98199999999999998</v>
      </c>
      <c r="BN29" s="5">
        <v>0.99099999999999999</v>
      </c>
      <c r="BO29" s="5">
        <v>1.0015000000000001</v>
      </c>
      <c r="BP29" s="5">
        <v>1.0044999999999999</v>
      </c>
      <c r="BQ29" s="5">
        <v>0.99550000000000005</v>
      </c>
      <c r="BR29" s="5">
        <v>1.0135000000000001</v>
      </c>
      <c r="BS29" s="5">
        <v>0.97899999999999998</v>
      </c>
      <c r="BT29" s="5">
        <v>0.98050000000000004</v>
      </c>
      <c r="BU29" s="5">
        <v>0.97</v>
      </c>
      <c r="BV29" s="5">
        <v>0.97450000000000003</v>
      </c>
      <c r="BW29" s="5">
        <v>0.99099999999999999</v>
      </c>
      <c r="BX29" s="5">
        <v>0.97750000000000004</v>
      </c>
      <c r="BY29" s="5">
        <v>0.97750000000000004</v>
      </c>
      <c r="BZ29" s="5">
        <v>0.98799999999999999</v>
      </c>
      <c r="CA29" s="5"/>
      <c r="CB29" s="5"/>
    </row>
    <row r="30" spans="1:80" x14ac:dyDescent="0.2">
      <c r="B30" s="3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s="32" customFormat="1" x14ac:dyDescent="0.2">
      <c r="A31" s="21"/>
      <c r="B31" s="32" t="s">
        <v>135</v>
      </c>
      <c r="C31" s="15"/>
      <c r="D31" s="15">
        <v>-4094692.9683784465</v>
      </c>
      <c r="E31" s="15">
        <v>297547.37393206521</v>
      </c>
      <c r="F31" s="15">
        <v>517420.74956746079</v>
      </c>
      <c r="G31" s="15">
        <v>250929.58419569614</v>
      </c>
      <c r="H31" s="15">
        <v>123461.32935735659</v>
      </c>
      <c r="I31" s="15">
        <v>-232630.9559058272</v>
      </c>
      <c r="J31" s="15">
        <v>-146870.36762475927</v>
      </c>
      <c r="K31" s="15">
        <v>-15091.372502547492</v>
      </c>
      <c r="L31" s="15">
        <v>524291.23054176255</v>
      </c>
      <c r="M31" s="15">
        <v>230785.15638482818</v>
      </c>
      <c r="N31" s="15">
        <v>562449.00596910017</v>
      </c>
      <c r="O31" s="15">
        <v>-504100.87749483273</v>
      </c>
      <c r="P31" s="15">
        <v>-499439.61763137218</v>
      </c>
      <c r="Q31" s="15">
        <v>-284735.70181421487</v>
      </c>
      <c r="R31" s="15">
        <v>-342209.01605839934</v>
      </c>
      <c r="S31" s="15">
        <v>450281.06083891453</v>
      </c>
      <c r="T31" s="15">
        <v>-213723.94020485287</v>
      </c>
      <c r="U31" s="15">
        <v>87363.258829926912</v>
      </c>
      <c r="V31" s="15">
        <v>-64716.283595847817</v>
      </c>
      <c r="W31" s="15">
        <v>221411.77698922134</v>
      </c>
      <c r="X31" s="15">
        <v>328015.60600043769</v>
      </c>
      <c r="Y31" s="15">
        <v>-210385.56544037387</v>
      </c>
      <c r="Z31" s="15">
        <v>-74187.399535738732</v>
      </c>
      <c r="AA31" s="15">
        <v>-207970.60940755802</v>
      </c>
      <c r="AB31" s="15">
        <v>125465.47446432379</v>
      </c>
      <c r="AC31" s="15">
        <v>949663.11993810604</v>
      </c>
      <c r="AD31" s="15">
        <v>563144.13301030488</v>
      </c>
      <c r="AE31" s="15">
        <v>-344743.86319771165</v>
      </c>
      <c r="AF31" s="15">
        <v>803228.47648312512</v>
      </c>
      <c r="AG31" s="15">
        <v>598730.48953095521</v>
      </c>
      <c r="AH31" s="15">
        <v>267766.55304745038</v>
      </c>
      <c r="AI31" s="15">
        <v>1013396.8698800018</v>
      </c>
      <c r="AJ31" s="15">
        <v>1125069.872575629</v>
      </c>
      <c r="AK31" s="15">
        <v>291060.1879897</v>
      </c>
      <c r="AL31" s="15">
        <v>-11101.97286162542</v>
      </c>
      <c r="AM31" s="15">
        <v>-390919.0316837111</v>
      </c>
      <c r="AN31" s="15">
        <v>-3811.0863739234119</v>
      </c>
      <c r="AO31" s="15">
        <v>658269.63761161303</v>
      </c>
      <c r="AP31" s="15">
        <v>440878.03666554706</v>
      </c>
      <c r="AQ31" s="15">
        <v>242882.70516661627</v>
      </c>
      <c r="AR31" s="15">
        <v>-152971.26139236067</v>
      </c>
      <c r="AS31" s="15">
        <v>-139591.8589655016</v>
      </c>
      <c r="AT31" s="15">
        <v>-101298.28363865805</v>
      </c>
      <c r="AU31" s="15">
        <v>1167983.920882999</v>
      </c>
      <c r="AV31" s="15">
        <v>721379.18297883216</v>
      </c>
      <c r="AW31" s="15">
        <v>395463.70553227601</v>
      </c>
      <c r="AX31" s="15">
        <v>-276360.84988402791</v>
      </c>
      <c r="AY31" s="15">
        <v>824437.98237059219</v>
      </c>
      <c r="AZ31" s="15">
        <v>-73061.172904373147</v>
      </c>
      <c r="BA31" s="15">
        <v>-1241835.0949737499</v>
      </c>
      <c r="BB31" s="15">
        <v>810759.11407027091</v>
      </c>
      <c r="BC31" s="15">
        <v>201253.3820004882</v>
      </c>
      <c r="BD31" s="15">
        <v>-69948.947024841036</v>
      </c>
      <c r="BE31" s="15">
        <v>35609.460771769147</v>
      </c>
      <c r="BF31" s="15">
        <v>-90420.383294770945</v>
      </c>
      <c r="BG31" s="15">
        <v>-147796.83412557928</v>
      </c>
      <c r="BH31" s="15">
        <v>1412289.7062988642</v>
      </c>
      <c r="BI31" s="15">
        <v>623081.7632798088</v>
      </c>
      <c r="BJ31" s="15">
        <v>512923.59121473471</v>
      </c>
      <c r="BK31" s="15">
        <v>1288717.9054728842</v>
      </c>
      <c r="BL31" s="15">
        <v>2587806.9621451232</v>
      </c>
      <c r="BM31" s="15">
        <v>887788.12271615525</v>
      </c>
      <c r="BN31" s="15">
        <v>935925.83667382412</v>
      </c>
      <c r="BO31" s="15">
        <v>1626670.2725510297</v>
      </c>
      <c r="BP31" s="15">
        <v>988750.63676487841</v>
      </c>
      <c r="BQ31" s="15">
        <v>1235743.1922309503</v>
      </c>
      <c r="BR31" s="15">
        <v>-328336.22092600074</v>
      </c>
      <c r="BS31" s="15">
        <v>-17051.325390109545</v>
      </c>
      <c r="BT31" s="15">
        <v>241998.27923226316</v>
      </c>
      <c r="BU31" s="15">
        <v>708016.70542857784</v>
      </c>
      <c r="BV31" s="15">
        <v>1232553.8131574299</v>
      </c>
      <c r="BW31" s="15">
        <v>-222547.96685004837</v>
      </c>
      <c r="BX31" s="15">
        <v>546560.18588417233</v>
      </c>
      <c r="BY31" s="15">
        <v>1750169.2382262612</v>
      </c>
      <c r="BZ31" s="15">
        <v>406509.99235204025</v>
      </c>
      <c r="CA31" s="15"/>
      <c r="CB31" s="15"/>
    </row>
    <row r="32" spans="1:80" x14ac:dyDescent="0.2">
      <c r="C32" s="5"/>
      <c r="D32" s="5"/>
      <c r="E32" s="61"/>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s="32" customFormat="1" x14ac:dyDescent="0.2">
      <c r="A33" s="59" t="s">
        <v>129</v>
      </c>
      <c r="B33" s="57" t="s">
        <v>123</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row>
    <row r="34" spans="1:80" x14ac:dyDescent="0.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row>
    <row r="35" spans="1:80" x14ac:dyDescent="0.2">
      <c r="B35" s="3" t="s">
        <v>125</v>
      </c>
      <c r="C35" s="12">
        <v>11000</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x14ac:dyDescent="0.2">
      <c r="B36" s="38" t="s">
        <v>126</v>
      </c>
      <c r="C36" s="10">
        <v>0.65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x14ac:dyDescent="0.2">
      <c r="B37" s="3" t="s">
        <v>124</v>
      </c>
      <c r="C37" s="60">
        <v>2.9469529457171267E-3</v>
      </c>
      <c r="D37" s="60">
        <v>3.1066800119587683E-3</v>
      </c>
      <c r="E37" s="60">
        <v>3.8329634859794229E-3</v>
      </c>
      <c r="F37" s="60">
        <v>7.1787508973438624E-4</v>
      </c>
      <c r="G37" s="60">
        <v>3.1923383878691143E-3</v>
      </c>
      <c r="H37" s="60">
        <v>2.2105554020447637E-3</v>
      </c>
      <c r="I37" s="60">
        <v>3.7649027400125496E-3</v>
      </c>
      <c r="J37" s="60">
        <v>2.5118615685180016E-3</v>
      </c>
      <c r="K37" s="60">
        <v>2.0242914979757085E-3</v>
      </c>
      <c r="L37" s="60">
        <v>1.890359168241966E-3</v>
      </c>
      <c r="M37" s="60">
        <v>3.8986354775828458E-3</v>
      </c>
      <c r="N37" s="60">
        <v>5.499153976311337E-3</v>
      </c>
      <c r="O37" s="60">
        <v>3.937007874015748E-3</v>
      </c>
      <c r="P37" s="60">
        <v>5.0117622992738057E-3</v>
      </c>
      <c r="Q37" s="60">
        <v>2.7480474399768588E-3</v>
      </c>
      <c r="R37" s="60">
        <v>3.1600114909508762E-3</v>
      </c>
      <c r="S37" s="60">
        <v>2.2403584573531766E-3</v>
      </c>
      <c r="T37" s="60">
        <v>2.90838584585555E-3</v>
      </c>
      <c r="U37" s="60">
        <v>2.0186727226848347E-3</v>
      </c>
      <c r="V37" s="60">
        <v>2.5656206828498125E-3</v>
      </c>
      <c r="W37" s="60">
        <v>1.8870663376397154E-3</v>
      </c>
      <c r="X37" s="60">
        <v>3.6352918058557672E-3</v>
      </c>
      <c r="Y37" s="60">
        <v>4.0766408479412965E-3</v>
      </c>
      <c r="Z37" s="60">
        <v>1.4038371548900327E-3</v>
      </c>
      <c r="AA37" s="60">
        <v>2.9320736276266493E-3</v>
      </c>
      <c r="AB37" s="60">
        <v>1.9280205655526992E-3</v>
      </c>
      <c r="AC37" s="60">
        <v>2.832244008714597E-3</v>
      </c>
      <c r="AD37" s="60">
        <v>1.6181229773462784E-3</v>
      </c>
      <c r="AE37" s="60">
        <v>1.9668906736600559E-3</v>
      </c>
      <c r="AF37" s="60">
        <v>1.3865779256794233E-3</v>
      </c>
      <c r="AG37" s="60">
        <v>2.6020268419611066E-3</v>
      </c>
      <c r="AH37" s="60">
        <v>2.7195883866225653E-3</v>
      </c>
      <c r="AI37" s="60">
        <v>2.6520174275430951E-3</v>
      </c>
      <c r="AJ37" s="60">
        <v>2.5949953660797036E-3</v>
      </c>
      <c r="AK37" s="60">
        <v>2.6385224274406332E-3</v>
      </c>
      <c r="AL37" s="60">
        <v>2.1934197407776669E-3</v>
      </c>
      <c r="AM37" s="60">
        <v>2.4013207263995197E-3</v>
      </c>
      <c r="AN37" s="60">
        <v>1.2795905310300703E-3</v>
      </c>
      <c r="AO37" s="60">
        <v>2.7923960906454733E-3</v>
      </c>
      <c r="AP37" s="60">
        <v>3.2623296872001536E-3</v>
      </c>
      <c r="AQ37" s="60">
        <v>2.0822488287350338E-3</v>
      </c>
      <c r="AR37" s="60">
        <v>1.3333333333333333E-3</v>
      </c>
      <c r="AS37" s="60">
        <v>1.0828370330265296E-3</v>
      </c>
      <c r="AT37" s="60">
        <v>5.4200542005420054E-4</v>
      </c>
      <c r="AU37" s="60">
        <v>4.227804028848545E-3</v>
      </c>
      <c r="AV37" s="60">
        <v>3.6447978793903248E-3</v>
      </c>
      <c r="AW37" s="60">
        <v>2.1777865769154621E-3</v>
      </c>
      <c r="AX37" s="60">
        <v>1.6175413371675054E-3</v>
      </c>
      <c r="AY37" s="60">
        <v>4.0875912408759128E-3</v>
      </c>
      <c r="AZ37" s="60">
        <v>3.4063260340632603E-3</v>
      </c>
      <c r="BA37" s="60">
        <v>1.9113691066119213E-3</v>
      </c>
      <c r="BB37" s="60">
        <v>2.5010004001600641E-3</v>
      </c>
      <c r="BC37" s="60">
        <v>7.6569678407350692E-4</v>
      </c>
      <c r="BD37" s="60">
        <v>3.2145727297080095E-3</v>
      </c>
      <c r="BE37" s="60">
        <v>4.8202450291223138E-3</v>
      </c>
      <c r="BF37" s="60">
        <v>4.8023229841411656E-3</v>
      </c>
      <c r="BG37" s="60">
        <v>4.5454545454545452E-3</v>
      </c>
      <c r="BH37" s="60">
        <v>3.3206831119544592E-3</v>
      </c>
      <c r="BI37" s="60">
        <v>2.5179159403447607E-3</v>
      </c>
      <c r="BJ37" s="60">
        <v>6.1766522544780727E-3</v>
      </c>
      <c r="BK37" s="60">
        <v>2.7397260273972603E-3</v>
      </c>
      <c r="BL37" s="60">
        <v>3.5299003322259138E-3</v>
      </c>
      <c r="BM37" s="60">
        <v>1.2623074981065387E-3</v>
      </c>
      <c r="BN37" s="60">
        <v>3.97796817625459E-3</v>
      </c>
      <c r="BO37" s="60">
        <v>3.3981635456583037E-3</v>
      </c>
      <c r="BP37" s="60">
        <v>3.733486502010339E-3</v>
      </c>
      <c r="BQ37" s="60">
        <v>3.1854937515314874E-3</v>
      </c>
      <c r="BR37" s="60">
        <v>3.5450878122325904E-3</v>
      </c>
      <c r="BS37" s="60">
        <v>2.6015609365619371E-3</v>
      </c>
      <c r="BT37" s="60">
        <v>2.179598953792502E-3</v>
      </c>
      <c r="BU37" s="60">
        <v>2.6195153896529143E-3</v>
      </c>
      <c r="BV37" s="60">
        <v>1.5620118712902219E-3</v>
      </c>
      <c r="BW37" s="60">
        <v>2.4690003292000438E-3</v>
      </c>
      <c r="BX37" s="60">
        <v>1.8912529550827422E-3</v>
      </c>
      <c r="BY37" s="60">
        <v>1.1337868480725624E-3</v>
      </c>
      <c r="BZ37" s="60">
        <v>3.1678986272439284E-3</v>
      </c>
      <c r="CA37" s="60"/>
      <c r="CB37" s="60"/>
    </row>
    <row r="38" spans="1:80" x14ac:dyDescent="0.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row>
    <row r="39" spans="1:80" s="32" customFormat="1" x14ac:dyDescent="0.2">
      <c r="A39" s="21"/>
      <c r="B39" s="32" t="s">
        <v>136</v>
      </c>
      <c r="C39" s="15"/>
      <c r="D39" s="15">
        <v>87858.934971205497</v>
      </c>
      <c r="E39" s="15">
        <v>62804.945747546903</v>
      </c>
      <c r="F39" s="15">
        <v>0</v>
      </c>
      <c r="G39" s="15">
        <v>2198.3959069675498</v>
      </c>
      <c r="H39" s="15">
        <v>0</v>
      </c>
      <c r="I39" s="15">
        <v>55921.836921327762</v>
      </c>
      <c r="J39" s="15">
        <v>0</v>
      </c>
      <c r="K39" s="15">
        <v>0</v>
      </c>
      <c r="L39" s="15">
        <v>0</v>
      </c>
      <c r="M39" s="15">
        <v>6981.4478855137295</v>
      </c>
      <c r="N39" s="15">
        <v>43138.833139721704</v>
      </c>
      <c r="O39" s="15">
        <v>53941.162658493784</v>
      </c>
      <c r="P39" s="15">
        <v>144341.63350552411</v>
      </c>
      <c r="Q39" s="15">
        <v>0</v>
      </c>
      <c r="R39" s="15">
        <v>5302.8460911045777</v>
      </c>
      <c r="S39" s="15">
        <v>0</v>
      </c>
      <c r="T39" s="15">
        <v>0</v>
      </c>
      <c r="U39" s="15">
        <v>0</v>
      </c>
      <c r="V39" s="15">
        <v>0</v>
      </c>
      <c r="W39" s="15">
        <v>0</v>
      </c>
      <c r="X39" s="15">
        <v>50092.277367211253</v>
      </c>
      <c r="Y39" s="15">
        <v>39627.079265429209</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11750.511629056582</v>
      </c>
      <c r="AQ39" s="15">
        <v>0</v>
      </c>
      <c r="AR39" s="15">
        <v>0</v>
      </c>
      <c r="AS39" s="15">
        <v>0</v>
      </c>
      <c r="AT39" s="15">
        <v>0</v>
      </c>
      <c r="AU39" s="15">
        <v>36824.660767690752</v>
      </c>
      <c r="AV39" s="15">
        <v>15058.586470253842</v>
      </c>
      <c r="AW39" s="15">
        <v>0</v>
      </c>
      <c r="AX39" s="15">
        <v>0</v>
      </c>
      <c r="AY39" s="15">
        <v>55865.61210113945</v>
      </c>
      <c r="AZ39" s="15">
        <v>13499.367260683659</v>
      </c>
      <c r="BA39" s="15">
        <v>0</v>
      </c>
      <c r="BB39" s="15">
        <v>0</v>
      </c>
      <c r="BC39" s="15">
        <v>0</v>
      </c>
      <c r="BD39" s="15">
        <v>7143.0262735114547</v>
      </c>
      <c r="BE39" s="15">
        <v>66688.917175412163</v>
      </c>
      <c r="BF39" s="15">
        <v>118782.83076694925</v>
      </c>
      <c r="BG39" s="15">
        <v>22629.987147482636</v>
      </c>
      <c r="BH39" s="15">
        <v>16898.807434686973</v>
      </c>
      <c r="BI39" s="15">
        <v>0</v>
      </c>
      <c r="BJ39" s="15">
        <v>37386.514743320397</v>
      </c>
      <c r="BK39" s="15">
        <v>0</v>
      </c>
      <c r="BL39" s="15">
        <v>40146.886971996355</v>
      </c>
      <c r="BM39" s="15">
        <v>0</v>
      </c>
      <c r="BN39" s="15">
        <v>48181.81615956896</v>
      </c>
      <c r="BO39" s="15">
        <v>44620.960725672907</v>
      </c>
      <c r="BP39" s="15">
        <v>58745.326132628106</v>
      </c>
      <c r="BQ39" s="15">
        <v>6960.4179539781053</v>
      </c>
      <c r="BR39" s="15">
        <v>104953.61847796537</v>
      </c>
      <c r="BS39" s="15">
        <v>0</v>
      </c>
      <c r="BT39" s="15">
        <v>0</v>
      </c>
      <c r="BU39" s="15">
        <v>0</v>
      </c>
      <c r="BV39" s="15">
        <v>0</v>
      </c>
      <c r="BW39" s="15">
        <v>0</v>
      </c>
      <c r="BX39" s="15">
        <v>0</v>
      </c>
      <c r="BY39" s="15">
        <v>0</v>
      </c>
      <c r="BZ39" s="15">
        <v>13464.308312118459</v>
      </c>
      <c r="CA39" s="15"/>
      <c r="CB39" s="15"/>
    </row>
    <row r="40" spans="1:80" x14ac:dyDescent="0.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spans="1:80" s="32" customFormat="1" x14ac:dyDescent="0.2">
      <c r="A41" s="59" t="s">
        <v>137</v>
      </c>
      <c r="B41" s="57" t="s">
        <v>138</v>
      </c>
      <c r="C41" s="58"/>
      <c r="D41" s="58">
        <v>0</v>
      </c>
      <c r="E41" s="58">
        <v>360352.31967961212</v>
      </c>
      <c r="F41" s="58">
        <v>517420.74956746079</v>
      </c>
      <c r="G41" s="58">
        <v>253127.98010266369</v>
      </c>
      <c r="H41" s="58">
        <v>123461.32935735659</v>
      </c>
      <c r="I41" s="58">
        <v>0</v>
      </c>
      <c r="J41" s="58">
        <v>0</v>
      </c>
      <c r="K41" s="58">
        <v>0</v>
      </c>
      <c r="L41" s="58">
        <v>524291.23054176255</v>
      </c>
      <c r="M41" s="58">
        <v>237766.60427034192</v>
      </c>
      <c r="N41" s="58">
        <v>605587.83910882182</v>
      </c>
      <c r="O41" s="58">
        <v>0</v>
      </c>
      <c r="P41" s="58">
        <v>0</v>
      </c>
      <c r="Q41" s="58">
        <v>0</v>
      </c>
      <c r="R41" s="58">
        <v>0</v>
      </c>
      <c r="S41" s="58">
        <v>450281.06083891453</v>
      </c>
      <c r="T41" s="58">
        <v>0</v>
      </c>
      <c r="U41" s="58">
        <v>87363.258829926912</v>
      </c>
      <c r="V41" s="58">
        <v>0</v>
      </c>
      <c r="W41" s="58">
        <v>221411.77698922134</v>
      </c>
      <c r="X41" s="58">
        <v>378107.88336764893</v>
      </c>
      <c r="Y41" s="58">
        <v>0</v>
      </c>
      <c r="Z41" s="58">
        <v>0</v>
      </c>
      <c r="AA41" s="58">
        <v>0</v>
      </c>
      <c r="AB41" s="58">
        <v>125465.47446432379</v>
      </c>
      <c r="AC41" s="58">
        <v>949663.11993810604</v>
      </c>
      <c r="AD41" s="58">
        <v>563144.13301030488</v>
      </c>
      <c r="AE41" s="58">
        <v>0</v>
      </c>
      <c r="AF41" s="58">
        <v>803228.47648312512</v>
      </c>
      <c r="AG41" s="58">
        <v>598730.48953095521</v>
      </c>
      <c r="AH41" s="58">
        <v>267766.55304745038</v>
      </c>
      <c r="AI41" s="58">
        <v>1013396.8698800018</v>
      </c>
      <c r="AJ41" s="58">
        <v>1125069.872575629</v>
      </c>
      <c r="AK41" s="58">
        <v>291060.1879897</v>
      </c>
      <c r="AL41" s="58">
        <v>0</v>
      </c>
      <c r="AM41" s="58">
        <v>0</v>
      </c>
      <c r="AN41" s="58">
        <v>0</v>
      </c>
      <c r="AO41" s="58">
        <v>658269.63761161303</v>
      </c>
      <c r="AP41" s="58">
        <v>452628.54829460365</v>
      </c>
      <c r="AQ41" s="58">
        <v>242882.70516661627</v>
      </c>
      <c r="AR41" s="58">
        <v>0</v>
      </c>
      <c r="AS41" s="58">
        <v>0</v>
      </c>
      <c r="AT41" s="58">
        <v>0</v>
      </c>
      <c r="AU41" s="58">
        <v>1204808.5816506897</v>
      </c>
      <c r="AV41" s="58">
        <v>736437.76944908604</v>
      </c>
      <c r="AW41" s="58">
        <v>395463.70553227601</v>
      </c>
      <c r="AX41" s="58">
        <v>0</v>
      </c>
      <c r="AY41" s="58">
        <v>880303.59447173169</v>
      </c>
      <c r="AZ41" s="58">
        <v>0</v>
      </c>
      <c r="BA41" s="58">
        <v>0</v>
      </c>
      <c r="BB41" s="58">
        <v>810759.11407027091</v>
      </c>
      <c r="BC41" s="58">
        <v>201253.3820004882</v>
      </c>
      <c r="BD41" s="58">
        <v>0</v>
      </c>
      <c r="BE41" s="58">
        <v>102298.37794718132</v>
      </c>
      <c r="BF41" s="58">
        <v>28362.447472178304</v>
      </c>
      <c r="BG41" s="58">
        <v>0</v>
      </c>
      <c r="BH41" s="58">
        <v>1429188.5137335511</v>
      </c>
      <c r="BI41" s="58">
        <v>623081.7632798088</v>
      </c>
      <c r="BJ41" s="58">
        <v>550310.10595805512</v>
      </c>
      <c r="BK41" s="58">
        <v>1288717.9054728842</v>
      </c>
      <c r="BL41" s="58">
        <v>2627953.8491171193</v>
      </c>
      <c r="BM41" s="58">
        <v>887788.12271615525</v>
      </c>
      <c r="BN41" s="58">
        <v>984107.65283339308</v>
      </c>
      <c r="BO41" s="58">
        <v>1671291.2332767027</v>
      </c>
      <c r="BP41" s="58">
        <v>1047495.9628975065</v>
      </c>
      <c r="BQ41" s="58">
        <v>1242703.6101849284</v>
      </c>
      <c r="BR41" s="58">
        <v>0</v>
      </c>
      <c r="BS41" s="58">
        <v>0</v>
      </c>
      <c r="BT41" s="58">
        <v>241998.27923226316</v>
      </c>
      <c r="BU41" s="58">
        <v>708016.70542857784</v>
      </c>
      <c r="BV41" s="58">
        <v>1232553.8131574299</v>
      </c>
      <c r="BW41" s="58">
        <v>0</v>
      </c>
      <c r="BX41" s="58">
        <v>546560.18588417233</v>
      </c>
      <c r="BY41" s="58">
        <v>1750169.2382262612</v>
      </c>
      <c r="BZ41" s="58">
        <v>419974.30066415871</v>
      </c>
      <c r="CA41" s="58"/>
      <c r="CB41" s="58"/>
    </row>
    <row r="42" spans="1:80" x14ac:dyDescent="0.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row>
    <row r="43" spans="1:80" x14ac:dyDescent="0.2">
      <c r="A43" s="59" t="s">
        <v>143</v>
      </c>
      <c r="B43" s="57" t="s">
        <v>139</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row>
    <row r="44" spans="1:80" x14ac:dyDescent="0.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row>
    <row r="45" spans="1:80" x14ac:dyDescent="0.2">
      <c r="B45" s="3" t="s">
        <v>141</v>
      </c>
      <c r="C45" s="5"/>
      <c r="D45" s="62">
        <v>1.1050855927981791</v>
      </c>
      <c r="E45" s="62">
        <v>0.81256363106012575</v>
      </c>
      <c r="F45" s="62">
        <v>0.83214123572502385</v>
      </c>
      <c r="G45" s="62">
        <v>0.73522592800931885</v>
      </c>
      <c r="H45" s="62">
        <v>1.8832390117615831</v>
      </c>
      <c r="I45" s="62">
        <v>1.0802814808669692</v>
      </c>
      <c r="J45" s="62">
        <v>0.99983863874054502</v>
      </c>
      <c r="K45" s="62">
        <v>1.0822626167918978</v>
      </c>
      <c r="L45" s="62">
        <v>1.2333108356233773</v>
      </c>
      <c r="M45" s="62">
        <v>0.89003716359676754</v>
      </c>
      <c r="N45" s="62">
        <v>0.86367643583305309</v>
      </c>
      <c r="O45" s="62">
        <v>1.0355090715835151</v>
      </c>
      <c r="P45" s="62">
        <v>0.82779021588303192</v>
      </c>
      <c r="Q45" s="62">
        <v>1.1611982329590489</v>
      </c>
      <c r="R45" s="62">
        <v>0.80100797782120814</v>
      </c>
      <c r="S45" s="62">
        <v>0.92978697781684572</v>
      </c>
      <c r="T45" s="62">
        <v>1.0887040638011016</v>
      </c>
      <c r="U45" s="62">
        <v>1.1643084936868673</v>
      </c>
      <c r="V45" s="62">
        <v>1.6075463785218986</v>
      </c>
      <c r="W45" s="62">
        <v>1.0537936070863996</v>
      </c>
      <c r="X45" s="62">
        <v>1.1190639397391751</v>
      </c>
      <c r="Y45" s="62">
        <v>1.0051024331421243</v>
      </c>
      <c r="Z45" s="62">
        <v>0.86195101230045368</v>
      </c>
      <c r="AA45" s="62">
        <v>0.95491139738881747</v>
      </c>
      <c r="AB45" s="62">
        <v>0.81252821518405349</v>
      </c>
      <c r="AC45" s="62">
        <v>0.90714434015390066</v>
      </c>
      <c r="AD45" s="62">
        <v>0.85575500656005532</v>
      </c>
      <c r="AE45" s="62">
        <v>1.2101412209518245</v>
      </c>
      <c r="AF45" s="62">
        <v>0.84401577682944218</v>
      </c>
      <c r="AG45" s="62">
        <v>0.87746857081641061</v>
      </c>
      <c r="AH45" s="62">
        <v>0.92965463470452903</v>
      </c>
      <c r="AI45" s="62">
        <v>0.83302636508090355</v>
      </c>
      <c r="AJ45" s="62">
        <v>0.73077947147316025</v>
      </c>
      <c r="AK45" s="62">
        <v>0.83607239225099028</v>
      </c>
      <c r="AL45" s="62">
        <v>0.81316544459765827</v>
      </c>
      <c r="AM45" s="62">
        <v>1.0342596334375334</v>
      </c>
      <c r="AN45" s="62">
        <v>0.73257423427253587</v>
      </c>
      <c r="AO45" s="62">
        <v>0.79214073830961618</v>
      </c>
      <c r="AP45" s="62">
        <v>0.80770783070632957</v>
      </c>
      <c r="AQ45" s="62">
        <v>0.86678093844240089</v>
      </c>
      <c r="AR45" s="62">
        <v>0.9544022085182583</v>
      </c>
      <c r="AS45" s="62">
        <v>1.1704703197922812</v>
      </c>
      <c r="AT45" s="62">
        <v>1.0391622186731144</v>
      </c>
      <c r="AU45" s="62">
        <v>0.70426570228247076</v>
      </c>
      <c r="AV45" s="62">
        <v>0.79996777851506584</v>
      </c>
      <c r="AW45" s="62">
        <v>0.78759793350833107</v>
      </c>
      <c r="AX45" s="62">
        <v>1.0700100631207323</v>
      </c>
      <c r="AY45" s="62">
        <v>0.89353288805049669</v>
      </c>
      <c r="AZ45" s="62">
        <v>1.0197357999351631</v>
      </c>
      <c r="BA45" s="62">
        <v>1.6349009497627873</v>
      </c>
      <c r="BB45" s="62">
        <v>0.92433187767043601</v>
      </c>
      <c r="BC45" s="62">
        <v>0.95733653300582944</v>
      </c>
      <c r="BD45" s="62">
        <v>0.71925749985132748</v>
      </c>
      <c r="BE45" s="62">
        <v>0.7534592913441871</v>
      </c>
      <c r="BF45" s="62">
        <v>0.74800261398733847</v>
      </c>
      <c r="BG45" s="62">
        <v>0.79897431967533683</v>
      </c>
      <c r="BH45" s="62">
        <v>0.64901579954077682</v>
      </c>
      <c r="BI45" s="62">
        <v>0.7655416838121667</v>
      </c>
      <c r="BJ45" s="62">
        <v>0.73360976356108321</v>
      </c>
      <c r="BK45" s="62">
        <v>0.63178959467780971</v>
      </c>
      <c r="BL45" s="62">
        <v>0.84617557907877083</v>
      </c>
      <c r="BM45" s="62">
        <v>0.90103725361249265</v>
      </c>
      <c r="BN45" s="62">
        <v>0.83720925044223071</v>
      </c>
      <c r="BO45" s="62">
        <v>0.81026472198117239</v>
      </c>
      <c r="BP45" s="62">
        <v>0.76512759096420446</v>
      </c>
      <c r="BQ45" s="62">
        <v>0.76586582743740872</v>
      </c>
      <c r="BR45" s="62">
        <v>1.0632888925547292</v>
      </c>
      <c r="BS45" s="62">
        <v>1.2658873785799873</v>
      </c>
      <c r="BT45" s="62">
        <v>0.97307628570543625</v>
      </c>
      <c r="BU45" s="62">
        <v>0.82815355374431388</v>
      </c>
      <c r="BV45" s="62">
        <v>0.84104589402751118</v>
      </c>
      <c r="BW45" s="62">
        <v>0.98205938528074588</v>
      </c>
      <c r="BX45" s="62">
        <v>0.96136943665142649</v>
      </c>
      <c r="BY45" s="62">
        <v>0.86204753052058847</v>
      </c>
      <c r="BZ45" s="62">
        <v>1.113942225191906</v>
      </c>
      <c r="CA45" s="62"/>
      <c r="CB45" s="62"/>
    </row>
    <row r="46" spans="1:80" x14ac:dyDescent="0.2">
      <c r="C46" s="5"/>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row>
    <row r="47" spans="1:80" x14ac:dyDescent="0.2">
      <c r="B47" s="3" t="s">
        <v>142</v>
      </c>
      <c r="C47" s="5"/>
      <c r="D47" s="62">
        <v>0.52542796399089542</v>
      </c>
      <c r="E47" s="62">
        <v>0</v>
      </c>
      <c r="F47" s="62">
        <v>0</v>
      </c>
      <c r="G47" s="62">
        <v>0</v>
      </c>
      <c r="H47" s="62">
        <v>1</v>
      </c>
      <c r="I47" s="62">
        <v>0.4014074043348459</v>
      </c>
      <c r="J47" s="62">
        <v>0</v>
      </c>
      <c r="K47" s="62">
        <v>0.41131308395948912</v>
      </c>
      <c r="L47" s="62">
        <v>1</v>
      </c>
      <c r="M47" s="62">
        <v>0</v>
      </c>
      <c r="N47" s="62">
        <v>0</v>
      </c>
      <c r="O47" s="62">
        <v>0.17754535791757564</v>
      </c>
      <c r="P47" s="62">
        <v>0</v>
      </c>
      <c r="Q47" s="62">
        <v>0.80599116479524446</v>
      </c>
      <c r="R47" s="62">
        <v>0</v>
      </c>
      <c r="S47" s="62">
        <v>0</v>
      </c>
      <c r="T47" s="62">
        <v>0.44352031900550815</v>
      </c>
      <c r="U47" s="62">
        <v>0.82154246843433643</v>
      </c>
      <c r="V47" s="62">
        <v>1</v>
      </c>
      <c r="W47" s="62">
        <v>0.26896803543199788</v>
      </c>
      <c r="X47" s="62">
        <v>0.59531969869587531</v>
      </c>
      <c r="Y47" s="62">
        <v>2.5512165710621648E-2</v>
      </c>
      <c r="Z47" s="62">
        <v>0</v>
      </c>
      <c r="AA47" s="62">
        <v>0</v>
      </c>
      <c r="AB47" s="62">
        <v>0</v>
      </c>
      <c r="AC47" s="62">
        <v>0</v>
      </c>
      <c r="AD47" s="62">
        <v>0</v>
      </c>
      <c r="AE47" s="62">
        <v>1</v>
      </c>
      <c r="AF47" s="62">
        <v>0</v>
      </c>
      <c r="AG47" s="62">
        <v>0</v>
      </c>
      <c r="AH47" s="62">
        <v>0</v>
      </c>
      <c r="AI47" s="62">
        <v>0</v>
      </c>
      <c r="AJ47" s="62">
        <v>0</v>
      </c>
      <c r="AK47" s="62">
        <v>0</v>
      </c>
      <c r="AL47" s="62">
        <v>0</v>
      </c>
      <c r="AM47" s="62">
        <v>0.17129816718766677</v>
      </c>
      <c r="AN47" s="62">
        <v>0</v>
      </c>
      <c r="AO47" s="62">
        <v>0</v>
      </c>
      <c r="AP47" s="62">
        <v>0</v>
      </c>
      <c r="AQ47" s="62">
        <v>0</v>
      </c>
      <c r="AR47" s="62">
        <v>0</v>
      </c>
      <c r="AS47" s="62">
        <v>0.85235159896140611</v>
      </c>
      <c r="AT47" s="62">
        <v>0.19581109336557212</v>
      </c>
      <c r="AU47" s="62">
        <v>0</v>
      </c>
      <c r="AV47" s="62">
        <v>0</v>
      </c>
      <c r="AW47" s="62">
        <v>0</v>
      </c>
      <c r="AX47" s="62">
        <v>0.35005031560366162</v>
      </c>
      <c r="AY47" s="62">
        <v>0</v>
      </c>
      <c r="AZ47" s="62">
        <v>9.8678999675815282E-2</v>
      </c>
      <c r="BA47" s="62">
        <v>1</v>
      </c>
      <c r="BB47" s="62">
        <v>0</v>
      </c>
      <c r="BC47" s="62">
        <v>0</v>
      </c>
      <c r="BD47" s="62">
        <v>0</v>
      </c>
      <c r="BE47" s="62">
        <v>0</v>
      </c>
      <c r="BF47" s="62">
        <v>0</v>
      </c>
      <c r="BG47" s="62">
        <v>0</v>
      </c>
      <c r="BH47" s="62">
        <v>0</v>
      </c>
      <c r="BI47" s="62">
        <v>0</v>
      </c>
      <c r="BJ47" s="62">
        <v>0</v>
      </c>
      <c r="BK47" s="62">
        <v>0</v>
      </c>
      <c r="BL47" s="62">
        <v>0</v>
      </c>
      <c r="BM47" s="62">
        <v>0</v>
      </c>
      <c r="BN47" s="62">
        <v>0</v>
      </c>
      <c r="BO47" s="62">
        <v>0</v>
      </c>
      <c r="BP47" s="62">
        <v>0</v>
      </c>
      <c r="BQ47" s="62">
        <v>0</v>
      </c>
      <c r="BR47" s="62">
        <v>0.31644446277364624</v>
      </c>
      <c r="BS47" s="62">
        <v>1</v>
      </c>
      <c r="BT47" s="62">
        <v>0</v>
      </c>
      <c r="BU47" s="62">
        <v>0</v>
      </c>
      <c r="BV47" s="62">
        <v>0</v>
      </c>
      <c r="BW47" s="62">
        <v>0</v>
      </c>
      <c r="BX47" s="62">
        <v>0</v>
      </c>
      <c r="BY47" s="62">
        <v>0</v>
      </c>
      <c r="BZ47" s="62">
        <v>0.56971112595953</v>
      </c>
      <c r="CA47" s="62"/>
      <c r="CB47" s="62"/>
    </row>
    <row r="48" spans="1:80" s="5" customFormat="1" x14ac:dyDescent="0.2">
      <c r="A48" s="4"/>
      <c r="B48" s="4" t="s">
        <v>146</v>
      </c>
      <c r="D48" s="5">
        <v>0</v>
      </c>
      <c r="E48" s="5">
        <v>0</v>
      </c>
      <c r="F48" s="5">
        <v>0</v>
      </c>
      <c r="G48" s="5">
        <v>0</v>
      </c>
      <c r="H48" s="5">
        <v>-123461.32935735659</v>
      </c>
      <c r="I48" s="5">
        <v>0</v>
      </c>
      <c r="J48" s="5">
        <v>0</v>
      </c>
      <c r="K48" s="5">
        <v>0</v>
      </c>
      <c r="L48" s="5">
        <v>-524291.23054176255</v>
      </c>
      <c r="M48" s="5">
        <v>0</v>
      </c>
      <c r="N48" s="5">
        <v>0</v>
      </c>
      <c r="O48" s="5">
        <v>0</v>
      </c>
      <c r="P48" s="5">
        <v>0</v>
      </c>
      <c r="Q48" s="5">
        <v>0</v>
      </c>
      <c r="R48" s="5">
        <v>0</v>
      </c>
      <c r="S48" s="5">
        <v>0</v>
      </c>
      <c r="T48" s="5">
        <v>0</v>
      </c>
      <c r="U48" s="5">
        <v>-71772.627309605989</v>
      </c>
      <c r="V48" s="5">
        <v>0</v>
      </c>
      <c r="W48" s="5">
        <v>-59552.690678298495</v>
      </c>
      <c r="X48" s="5">
        <v>-225095.07120096392</v>
      </c>
      <c r="Y48" s="5">
        <v>0</v>
      </c>
      <c r="Z48" s="5">
        <v>0</v>
      </c>
      <c r="AA48" s="5">
        <v>0</v>
      </c>
      <c r="AB48" s="5">
        <v>0</v>
      </c>
      <c r="AC48" s="5">
        <v>0</v>
      </c>
      <c r="AD48" s="5">
        <v>0</v>
      </c>
      <c r="AE48" s="5">
        <v>0</v>
      </c>
      <c r="AF48" s="5">
        <v>0</v>
      </c>
      <c r="AG48" s="5">
        <v>0</v>
      </c>
      <c r="AH48" s="5">
        <v>0</v>
      </c>
      <c r="AI48" s="5">
        <v>0</v>
      </c>
      <c r="AJ48" s="5">
        <v>0</v>
      </c>
      <c r="AK48" s="5">
        <v>0</v>
      </c>
      <c r="AL48" s="5">
        <v>0</v>
      </c>
      <c r="AM48" s="5">
        <v>0</v>
      </c>
      <c r="AN48" s="5">
        <v>0</v>
      </c>
      <c r="AO48" s="5">
        <v>0</v>
      </c>
      <c r="AP48" s="5">
        <v>0</v>
      </c>
      <c r="AQ48" s="5">
        <v>0</v>
      </c>
      <c r="AR48" s="5">
        <v>0</v>
      </c>
      <c r="AS48" s="5">
        <v>0</v>
      </c>
      <c r="AT48" s="5">
        <v>0</v>
      </c>
      <c r="AU48" s="5">
        <v>0</v>
      </c>
      <c r="AV48" s="5">
        <v>0</v>
      </c>
      <c r="AW48" s="5">
        <v>0</v>
      </c>
      <c r="AX48" s="5">
        <v>0</v>
      </c>
      <c r="AY48" s="5">
        <v>0</v>
      </c>
      <c r="AZ48" s="5">
        <v>0</v>
      </c>
      <c r="BA48" s="5">
        <v>0</v>
      </c>
      <c r="BB48" s="5">
        <v>0</v>
      </c>
      <c r="BC48" s="5">
        <v>0</v>
      </c>
      <c r="BD48" s="5">
        <v>0</v>
      </c>
      <c r="BE48" s="5">
        <v>0</v>
      </c>
      <c r="BF48" s="5">
        <v>0</v>
      </c>
      <c r="BG48" s="5">
        <v>0</v>
      </c>
      <c r="BH48" s="5">
        <v>0</v>
      </c>
      <c r="BI48" s="5">
        <v>0</v>
      </c>
      <c r="BJ48" s="5">
        <v>0</v>
      </c>
      <c r="BK48" s="5">
        <v>0</v>
      </c>
      <c r="BL48" s="5">
        <v>0</v>
      </c>
      <c r="BM48" s="5">
        <v>0</v>
      </c>
      <c r="BN48" s="5">
        <v>0</v>
      </c>
      <c r="BO48" s="5">
        <v>0</v>
      </c>
      <c r="BP48" s="5">
        <v>0</v>
      </c>
      <c r="BQ48" s="5">
        <v>0</v>
      </c>
      <c r="BR48" s="5">
        <v>0</v>
      </c>
      <c r="BS48" s="5">
        <v>0</v>
      </c>
      <c r="BT48" s="5">
        <v>0</v>
      </c>
      <c r="BU48" s="5">
        <v>0</v>
      </c>
      <c r="BV48" s="5">
        <v>0</v>
      </c>
      <c r="BW48" s="5">
        <v>0</v>
      </c>
      <c r="BX48" s="5">
        <v>0</v>
      </c>
      <c r="BY48" s="5">
        <v>0</v>
      </c>
      <c r="BZ48" s="5">
        <v>-239264.03170544404</v>
      </c>
    </row>
    <row r="49" spans="1:80" x14ac:dyDescent="0.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row>
    <row r="50" spans="1:80" x14ac:dyDescent="0.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row>
    <row r="51" spans="1:80" s="54" customFormat="1" ht="15.75" x14ac:dyDescent="0.25">
      <c r="A51" s="64" t="s">
        <v>99</v>
      </c>
      <c r="B51" s="64" t="s">
        <v>144</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row>
    <row r="52" spans="1:80" x14ac:dyDescent="0.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row>
    <row r="53" spans="1:80" x14ac:dyDescent="0.2">
      <c r="B53" s="3" t="s">
        <v>127</v>
      </c>
      <c r="C53" s="5">
        <v>21313353.812124602</v>
      </c>
      <c r="D53" s="5">
        <v>-4094692.9683784465</v>
      </c>
      <c r="E53" s="5">
        <v>297547.37393206521</v>
      </c>
      <c r="F53" s="5">
        <v>517420.74956746079</v>
      </c>
      <c r="G53" s="5">
        <v>250929.58419569614</v>
      </c>
      <c r="H53" s="5">
        <v>123461.32935735659</v>
      </c>
      <c r="I53" s="5">
        <v>-232630.9559058272</v>
      </c>
      <c r="J53" s="5">
        <v>-146870.36762475927</v>
      </c>
      <c r="K53" s="5">
        <v>-15091.372502547492</v>
      </c>
      <c r="L53" s="5">
        <v>524291.23054176255</v>
      </c>
      <c r="M53" s="5">
        <v>230785.15638482818</v>
      </c>
      <c r="N53" s="5">
        <v>562449.00596910017</v>
      </c>
      <c r="O53" s="5">
        <v>-504100.87749483273</v>
      </c>
      <c r="P53" s="5">
        <v>-499439.61763137218</v>
      </c>
      <c r="Q53" s="5">
        <v>-284735.70181421487</v>
      </c>
      <c r="R53" s="5">
        <v>-342209.01605839934</v>
      </c>
      <c r="S53" s="5">
        <v>450281.06083891453</v>
      </c>
      <c r="T53" s="5">
        <v>-213723.94020485287</v>
      </c>
      <c r="U53" s="5">
        <v>87363.258829926912</v>
      </c>
      <c r="V53" s="5">
        <v>-64716.283595847817</v>
      </c>
      <c r="W53" s="5">
        <v>221411.77698922134</v>
      </c>
      <c r="X53" s="5">
        <v>328015.60600043769</v>
      </c>
      <c r="Y53" s="5">
        <v>-210385.56544037387</v>
      </c>
      <c r="Z53" s="5">
        <v>-74187.399535738732</v>
      </c>
      <c r="AA53" s="5">
        <v>-207970.60940755802</v>
      </c>
      <c r="AB53" s="5">
        <v>125465.47446432379</v>
      </c>
      <c r="AC53" s="5">
        <v>949663.11993810604</v>
      </c>
      <c r="AD53" s="5">
        <v>563144.13301030488</v>
      </c>
      <c r="AE53" s="5">
        <v>-344743.86319771165</v>
      </c>
      <c r="AF53" s="5">
        <v>803228.47648312512</v>
      </c>
      <c r="AG53" s="5">
        <v>598730.48953095521</v>
      </c>
      <c r="AH53" s="5">
        <v>267766.55304745038</v>
      </c>
      <c r="AI53" s="5">
        <v>1013396.8698800018</v>
      </c>
      <c r="AJ53" s="5">
        <v>1125069.872575629</v>
      </c>
      <c r="AK53" s="5">
        <v>291060.1879897</v>
      </c>
      <c r="AL53" s="5">
        <v>-11101.97286162542</v>
      </c>
      <c r="AM53" s="5">
        <v>-390919.0316837111</v>
      </c>
      <c r="AN53" s="5">
        <v>-3811.0863739234119</v>
      </c>
      <c r="AO53" s="5">
        <v>658269.63761161303</v>
      </c>
      <c r="AP53" s="5">
        <v>440878.03666554706</v>
      </c>
      <c r="AQ53" s="5">
        <v>242882.70516661627</v>
      </c>
      <c r="AR53" s="5">
        <v>-152971.26139236067</v>
      </c>
      <c r="AS53" s="5">
        <v>-139591.8589655016</v>
      </c>
      <c r="AT53" s="5">
        <v>-101298.28363865805</v>
      </c>
      <c r="AU53" s="5">
        <v>1167983.920882999</v>
      </c>
      <c r="AV53" s="5">
        <v>721379.18297883216</v>
      </c>
      <c r="AW53" s="5">
        <v>395463.70553227601</v>
      </c>
      <c r="AX53" s="5">
        <v>-276360.84988402791</v>
      </c>
      <c r="AY53" s="5">
        <v>824437.98237059219</v>
      </c>
      <c r="AZ53" s="5">
        <v>-73061.172904373147</v>
      </c>
      <c r="BA53" s="5">
        <v>-1241835.0949737499</v>
      </c>
      <c r="BB53" s="5">
        <v>810759.11407027091</v>
      </c>
      <c r="BC53" s="5">
        <v>201253.3820004882</v>
      </c>
      <c r="BD53" s="5">
        <v>-69948.947024841036</v>
      </c>
      <c r="BE53" s="5">
        <v>35609.460771769147</v>
      </c>
      <c r="BF53" s="5">
        <v>-90420.383294770945</v>
      </c>
      <c r="BG53" s="5">
        <v>-147796.83412557928</v>
      </c>
      <c r="BH53" s="5">
        <v>1412289.7062988642</v>
      </c>
      <c r="BI53" s="5">
        <v>623081.7632798088</v>
      </c>
      <c r="BJ53" s="5">
        <v>512923.59121473471</v>
      </c>
      <c r="BK53" s="5">
        <v>1288717.9054728842</v>
      </c>
      <c r="BL53" s="5">
        <v>2587806.9621451232</v>
      </c>
      <c r="BM53" s="5">
        <v>887788.12271615525</v>
      </c>
      <c r="BN53" s="5">
        <v>935925.83667382412</v>
      </c>
      <c r="BO53" s="5">
        <v>1626670.2725510297</v>
      </c>
      <c r="BP53" s="5">
        <v>988750.63676487841</v>
      </c>
      <c r="BQ53" s="5">
        <v>1235743.1922309503</v>
      </c>
      <c r="BR53" s="5">
        <v>-328336.22092600074</v>
      </c>
      <c r="BS53" s="5">
        <v>-17051.325390109545</v>
      </c>
      <c r="BT53" s="5">
        <v>241998.27923226316</v>
      </c>
      <c r="BU53" s="5">
        <v>708016.70542857784</v>
      </c>
      <c r="BV53" s="5">
        <v>1232553.8131574299</v>
      </c>
      <c r="BW53" s="5">
        <v>-222547.96685004837</v>
      </c>
      <c r="BX53" s="5">
        <v>546560.18588417233</v>
      </c>
      <c r="BY53" s="5">
        <v>1750169.2382262612</v>
      </c>
      <c r="BZ53" s="5">
        <v>406509.99235204025</v>
      </c>
      <c r="CA53" s="5"/>
      <c r="CB53" s="5"/>
    </row>
    <row r="54" spans="1:80" x14ac:dyDescent="0.2">
      <c r="B54" s="3" t="s">
        <v>123</v>
      </c>
      <c r="C54" s="5">
        <v>1271811.5499641618</v>
      </c>
      <c r="D54" s="5">
        <v>87858.934971205497</v>
      </c>
      <c r="E54" s="5">
        <v>62804.945747546903</v>
      </c>
      <c r="F54" s="5">
        <v>0</v>
      </c>
      <c r="G54" s="5">
        <v>2198.3959069675498</v>
      </c>
      <c r="H54" s="5">
        <v>0</v>
      </c>
      <c r="I54" s="5">
        <v>55921.836921327762</v>
      </c>
      <c r="J54" s="5">
        <v>0</v>
      </c>
      <c r="K54" s="5">
        <v>0</v>
      </c>
      <c r="L54" s="5">
        <v>0</v>
      </c>
      <c r="M54" s="5">
        <v>6981.4478855137295</v>
      </c>
      <c r="N54" s="5">
        <v>43138.833139721704</v>
      </c>
      <c r="O54" s="5">
        <v>53941.162658493784</v>
      </c>
      <c r="P54" s="5">
        <v>144341.63350552411</v>
      </c>
      <c r="Q54" s="5">
        <v>0</v>
      </c>
      <c r="R54" s="5">
        <v>5302.8460911045777</v>
      </c>
      <c r="S54" s="5">
        <v>0</v>
      </c>
      <c r="T54" s="5">
        <v>0</v>
      </c>
      <c r="U54" s="5">
        <v>0</v>
      </c>
      <c r="V54" s="5">
        <v>0</v>
      </c>
      <c r="W54" s="5">
        <v>0</v>
      </c>
      <c r="X54" s="5">
        <v>50092.277367211253</v>
      </c>
      <c r="Y54" s="5">
        <v>39627.079265429209</v>
      </c>
      <c r="Z54" s="5">
        <v>0</v>
      </c>
      <c r="AA54" s="5">
        <v>0</v>
      </c>
      <c r="AB54" s="5">
        <v>0</v>
      </c>
      <c r="AC54" s="5">
        <v>0</v>
      </c>
      <c r="AD54" s="5">
        <v>0</v>
      </c>
      <c r="AE54" s="5">
        <v>0</v>
      </c>
      <c r="AF54" s="5">
        <v>0</v>
      </c>
      <c r="AG54" s="5">
        <v>0</v>
      </c>
      <c r="AH54" s="5">
        <v>0</v>
      </c>
      <c r="AI54" s="5">
        <v>0</v>
      </c>
      <c r="AJ54" s="5">
        <v>0</v>
      </c>
      <c r="AK54" s="5">
        <v>0</v>
      </c>
      <c r="AL54" s="5">
        <v>0</v>
      </c>
      <c r="AM54" s="5">
        <v>0</v>
      </c>
      <c r="AN54" s="5">
        <v>0</v>
      </c>
      <c r="AO54" s="5">
        <v>0</v>
      </c>
      <c r="AP54" s="5">
        <v>11750.511629056582</v>
      </c>
      <c r="AQ54" s="5">
        <v>0</v>
      </c>
      <c r="AR54" s="5">
        <v>0</v>
      </c>
      <c r="AS54" s="5">
        <v>0</v>
      </c>
      <c r="AT54" s="5">
        <v>0</v>
      </c>
      <c r="AU54" s="5">
        <v>36824.660767690752</v>
      </c>
      <c r="AV54" s="5">
        <v>15058.586470253842</v>
      </c>
      <c r="AW54" s="5">
        <v>0</v>
      </c>
      <c r="AX54" s="5">
        <v>0</v>
      </c>
      <c r="AY54" s="5">
        <v>55865.61210113945</v>
      </c>
      <c r="AZ54" s="5">
        <v>13499.367260683659</v>
      </c>
      <c r="BA54" s="5">
        <v>0</v>
      </c>
      <c r="BB54" s="5">
        <v>0</v>
      </c>
      <c r="BC54" s="5">
        <v>0</v>
      </c>
      <c r="BD54" s="5">
        <v>7143.0262735114547</v>
      </c>
      <c r="BE54" s="5">
        <v>66688.917175412163</v>
      </c>
      <c r="BF54" s="5">
        <v>118782.83076694925</v>
      </c>
      <c r="BG54" s="5">
        <v>22629.987147482636</v>
      </c>
      <c r="BH54" s="5">
        <v>16898.807434686973</v>
      </c>
      <c r="BI54" s="5">
        <v>0</v>
      </c>
      <c r="BJ54" s="5">
        <v>37386.514743320397</v>
      </c>
      <c r="BK54" s="5">
        <v>0</v>
      </c>
      <c r="BL54" s="5">
        <v>40146.886971996355</v>
      </c>
      <c r="BM54" s="5">
        <v>0</v>
      </c>
      <c r="BN54" s="5">
        <v>48181.81615956896</v>
      </c>
      <c r="BO54" s="5">
        <v>44620.960725672907</v>
      </c>
      <c r="BP54" s="5">
        <v>58745.326132628106</v>
      </c>
      <c r="BQ54" s="5">
        <v>6960.4179539781053</v>
      </c>
      <c r="BR54" s="5">
        <v>104953.61847796537</v>
      </c>
      <c r="BS54" s="5">
        <v>0</v>
      </c>
      <c r="BT54" s="5">
        <v>0</v>
      </c>
      <c r="BU54" s="5">
        <v>0</v>
      </c>
      <c r="BV54" s="5">
        <v>0</v>
      </c>
      <c r="BW54" s="5">
        <v>0</v>
      </c>
      <c r="BX54" s="5">
        <v>0</v>
      </c>
      <c r="BY54" s="5">
        <v>0</v>
      </c>
      <c r="BZ54" s="5">
        <v>13464.308312118459</v>
      </c>
      <c r="CA54" s="5"/>
      <c r="CB54" s="5"/>
    </row>
    <row r="55" spans="1:80" x14ac:dyDescent="0.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row>
    <row r="56" spans="1:80" s="32" customFormat="1" x14ac:dyDescent="0.2">
      <c r="A56" s="21"/>
      <c r="B56" s="32" t="s">
        <v>138</v>
      </c>
      <c r="C56" s="15">
        <v>32462076.315303039</v>
      </c>
      <c r="D56" s="15">
        <v>0</v>
      </c>
      <c r="E56" s="15">
        <v>360352.31967961212</v>
      </c>
      <c r="F56" s="15">
        <v>517420.74956746079</v>
      </c>
      <c r="G56" s="15">
        <v>253127.98010266369</v>
      </c>
      <c r="H56" s="15">
        <v>123461.32935735659</v>
      </c>
      <c r="I56" s="15">
        <v>0</v>
      </c>
      <c r="J56" s="15">
        <v>0</v>
      </c>
      <c r="K56" s="15">
        <v>0</v>
      </c>
      <c r="L56" s="15">
        <v>524291.23054176255</v>
      </c>
      <c r="M56" s="15">
        <v>237766.60427034192</v>
      </c>
      <c r="N56" s="15">
        <v>605587.83910882182</v>
      </c>
      <c r="O56" s="15">
        <v>0</v>
      </c>
      <c r="P56" s="15">
        <v>0</v>
      </c>
      <c r="Q56" s="15">
        <v>0</v>
      </c>
      <c r="R56" s="15">
        <v>0</v>
      </c>
      <c r="S56" s="15">
        <v>450281.06083891453</v>
      </c>
      <c r="T56" s="15">
        <v>0</v>
      </c>
      <c r="U56" s="15">
        <v>87363.258829926912</v>
      </c>
      <c r="V56" s="15">
        <v>0</v>
      </c>
      <c r="W56" s="15">
        <v>221411.77698922134</v>
      </c>
      <c r="X56" s="15">
        <v>378107.88336764893</v>
      </c>
      <c r="Y56" s="15">
        <v>0</v>
      </c>
      <c r="Z56" s="15">
        <v>0</v>
      </c>
      <c r="AA56" s="15">
        <v>0</v>
      </c>
      <c r="AB56" s="15">
        <v>125465.47446432379</v>
      </c>
      <c r="AC56" s="15">
        <v>949663.11993810604</v>
      </c>
      <c r="AD56" s="15">
        <v>563144.13301030488</v>
      </c>
      <c r="AE56" s="15">
        <v>0</v>
      </c>
      <c r="AF56" s="15">
        <v>803228.47648312512</v>
      </c>
      <c r="AG56" s="15">
        <v>598730.48953095521</v>
      </c>
      <c r="AH56" s="15">
        <v>267766.55304745038</v>
      </c>
      <c r="AI56" s="15">
        <v>1013396.8698800018</v>
      </c>
      <c r="AJ56" s="15">
        <v>1125069.872575629</v>
      </c>
      <c r="AK56" s="15">
        <v>291060.1879897</v>
      </c>
      <c r="AL56" s="15">
        <v>0</v>
      </c>
      <c r="AM56" s="15">
        <v>0</v>
      </c>
      <c r="AN56" s="15">
        <v>0</v>
      </c>
      <c r="AO56" s="15">
        <v>658269.63761161303</v>
      </c>
      <c r="AP56" s="15">
        <v>452628.54829460365</v>
      </c>
      <c r="AQ56" s="15">
        <v>242882.70516661627</v>
      </c>
      <c r="AR56" s="15">
        <v>0</v>
      </c>
      <c r="AS56" s="15">
        <v>0</v>
      </c>
      <c r="AT56" s="15">
        <v>0</v>
      </c>
      <c r="AU56" s="15">
        <v>1204808.5816506897</v>
      </c>
      <c r="AV56" s="15">
        <v>736437.76944908604</v>
      </c>
      <c r="AW56" s="15">
        <v>395463.70553227601</v>
      </c>
      <c r="AX56" s="15">
        <v>0</v>
      </c>
      <c r="AY56" s="15">
        <v>880303.59447173169</v>
      </c>
      <c r="AZ56" s="15">
        <v>0</v>
      </c>
      <c r="BA56" s="15">
        <v>0</v>
      </c>
      <c r="BB56" s="15">
        <v>810759.11407027091</v>
      </c>
      <c r="BC56" s="15">
        <v>201253.3820004882</v>
      </c>
      <c r="BD56" s="15">
        <v>0</v>
      </c>
      <c r="BE56" s="15">
        <v>102298.37794718132</v>
      </c>
      <c r="BF56" s="15">
        <v>28362.447472178304</v>
      </c>
      <c r="BG56" s="15">
        <v>0</v>
      </c>
      <c r="BH56" s="15">
        <v>1429188.5137335511</v>
      </c>
      <c r="BI56" s="15">
        <v>623081.7632798088</v>
      </c>
      <c r="BJ56" s="15">
        <v>550310.10595805512</v>
      </c>
      <c r="BK56" s="15">
        <v>1288717.9054728842</v>
      </c>
      <c r="BL56" s="15">
        <v>2627953.8491171193</v>
      </c>
      <c r="BM56" s="15">
        <v>887788.12271615525</v>
      </c>
      <c r="BN56" s="15">
        <v>984107.65283339308</v>
      </c>
      <c r="BO56" s="15">
        <v>1671291.2332767027</v>
      </c>
      <c r="BP56" s="15">
        <v>1047495.9628975065</v>
      </c>
      <c r="BQ56" s="15">
        <v>1242703.6101849284</v>
      </c>
      <c r="BR56" s="15">
        <v>0</v>
      </c>
      <c r="BS56" s="15">
        <v>0</v>
      </c>
      <c r="BT56" s="15">
        <v>241998.27923226316</v>
      </c>
      <c r="BU56" s="15">
        <v>708016.70542857784</v>
      </c>
      <c r="BV56" s="15">
        <v>1232553.8131574299</v>
      </c>
      <c r="BW56" s="15">
        <v>0</v>
      </c>
      <c r="BX56" s="15">
        <v>546560.18588417233</v>
      </c>
      <c r="BY56" s="15">
        <v>1750169.2382262612</v>
      </c>
      <c r="BZ56" s="15">
        <v>419974.30066415871</v>
      </c>
      <c r="CA56" s="15"/>
      <c r="CB56" s="15"/>
    </row>
    <row r="57" spans="1:80" s="32" customFormat="1" x14ac:dyDescent="0.2">
      <c r="A57" s="21"/>
      <c r="C57" s="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row>
    <row r="58" spans="1:80" x14ac:dyDescent="0.2">
      <c r="B58" s="38" t="s">
        <v>139</v>
      </c>
      <c r="C58" s="5">
        <v>-1243436.9807934316</v>
      </c>
      <c r="D58" s="5">
        <v>0</v>
      </c>
      <c r="E58" s="5">
        <v>0</v>
      </c>
      <c r="F58" s="5">
        <v>0</v>
      </c>
      <c r="G58" s="5">
        <v>0</v>
      </c>
      <c r="H58" s="5">
        <v>-123461.32935735659</v>
      </c>
      <c r="I58" s="5">
        <v>0</v>
      </c>
      <c r="J58" s="5">
        <v>0</v>
      </c>
      <c r="K58" s="5">
        <v>0</v>
      </c>
      <c r="L58" s="5">
        <v>-524291.23054176255</v>
      </c>
      <c r="M58" s="5">
        <v>0</v>
      </c>
      <c r="N58" s="5">
        <v>0</v>
      </c>
      <c r="O58" s="5">
        <v>0</v>
      </c>
      <c r="P58" s="5">
        <v>0</v>
      </c>
      <c r="Q58" s="5">
        <v>0</v>
      </c>
      <c r="R58" s="5">
        <v>0</v>
      </c>
      <c r="S58" s="5">
        <v>0</v>
      </c>
      <c r="T58" s="5">
        <v>0</v>
      </c>
      <c r="U58" s="5">
        <v>-71772.627309605989</v>
      </c>
      <c r="V58" s="5">
        <v>0</v>
      </c>
      <c r="W58" s="5">
        <v>-59552.690678298495</v>
      </c>
      <c r="X58" s="5">
        <v>-225095.07120096392</v>
      </c>
      <c r="Y58" s="5">
        <v>0</v>
      </c>
      <c r="Z58" s="5">
        <v>0</v>
      </c>
      <c r="AA58" s="5">
        <v>0</v>
      </c>
      <c r="AB58" s="5">
        <v>0</v>
      </c>
      <c r="AC58" s="5">
        <v>0</v>
      </c>
      <c r="AD58" s="5">
        <v>0</v>
      </c>
      <c r="AE58" s="5">
        <v>0</v>
      </c>
      <c r="AF58" s="5">
        <v>0</v>
      </c>
      <c r="AG58" s="5">
        <v>0</v>
      </c>
      <c r="AH58" s="5">
        <v>0</v>
      </c>
      <c r="AI58" s="5">
        <v>0</v>
      </c>
      <c r="AJ58" s="5">
        <v>0</v>
      </c>
      <c r="AK58" s="5">
        <v>0</v>
      </c>
      <c r="AL58" s="5">
        <v>0</v>
      </c>
      <c r="AM58" s="5">
        <v>0</v>
      </c>
      <c r="AN58" s="5">
        <v>0</v>
      </c>
      <c r="AO58" s="5">
        <v>0</v>
      </c>
      <c r="AP58" s="5">
        <v>0</v>
      </c>
      <c r="AQ58" s="5">
        <v>0</v>
      </c>
      <c r="AR58" s="5">
        <v>0</v>
      </c>
      <c r="AS58" s="5">
        <v>0</v>
      </c>
      <c r="AT58" s="5">
        <v>0</v>
      </c>
      <c r="AU58" s="5">
        <v>0</v>
      </c>
      <c r="AV58" s="5">
        <v>0</v>
      </c>
      <c r="AW58" s="5">
        <v>0</v>
      </c>
      <c r="AX58" s="5">
        <v>0</v>
      </c>
      <c r="AY58" s="5">
        <v>0</v>
      </c>
      <c r="AZ58" s="5">
        <v>0</v>
      </c>
      <c r="BA58" s="5">
        <v>0</v>
      </c>
      <c r="BB58" s="5">
        <v>0</v>
      </c>
      <c r="BC58" s="5">
        <v>0</v>
      </c>
      <c r="BD58" s="5">
        <v>0</v>
      </c>
      <c r="BE58" s="5">
        <v>0</v>
      </c>
      <c r="BF58" s="5">
        <v>0</v>
      </c>
      <c r="BG58" s="5">
        <v>0</v>
      </c>
      <c r="BH58" s="5">
        <v>0</v>
      </c>
      <c r="BI58" s="5">
        <v>0</v>
      </c>
      <c r="BJ58" s="5">
        <v>0</v>
      </c>
      <c r="BK58" s="5">
        <v>0</v>
      </c>
      <c r="BL58" s="5">
        <v>0</v>
      </c>
      <c r="BM58" s="5">
        <v>0</v>
      </c>
      <c r="BN58" s="5">
        <v>0</v>
      </c>
      <c r="BO58" s="5">
        <v>0</v>
      </c>
      <c r="BP58" s="5">
        <v>0</v>
      </c>
      <c r="BQ58" s="5">
        <v>0</v>
      </c>
      <c r="BR58" s="5">
        <v>0</v>
      </c>
      <c r="BS58" s="5">
        <v>0</v>
      </c>
      <c r="BT58" s="5">
        <v>0</v>
      </c>
      <c r="BU58" s="5">
        <v>0</v>
      </c>
      <c r="BV58" s="5">
        <v>0</v>
      </c>
      <c r="BW58" s="5">
        <v>0</v>
      </c>
      <c r="BX58" s="5">
        <v>0</v>
      </c>
      <c r="BY58" s="5">
        <v>0</v>
      </c>
      <c r="BZ58" s="5">
        <v>-239264.03170544404</v>
      </c>
      <c r="CA58" s="5"/>
      <c r="CB58" s="5"/>
    </row>
    <row r="59" spans="1:80" x14ac:dyDescent="0.2">
      <c r="B59" s="38"/>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row>
    <row r="60" spans="1:80" s="32" customFormat="1" x14ac:dyDescent="0.2">
      <c r="A60" s="84"/>
      <c r="B60" s="84" t="s">
        <v>145</v>
      </c>
      <c r="C60" s="149">
        <v>31219100</v>
      </c>
      <c r="D60" s="149">
        <v>0</v>
      </c>
      <c r="E60" s="149">
        <v>360400</v>
      </c>
      <c r="F60" s="149">
        <v>517400</v>
      </c>
      <c r="G60" s="149">
        <v>253100</v>
      </c>
      <c r="H60" s="149">
        <v>0</v>
      </c>
      <c r="I60" s="149">
        <v>0</v>
      </c>
      <c r="J60" s="149">
        <v>0</v>
      </c>
      <c r="K60" s="149">
        <v>0</v>
      </c>
      <c r="L60" s="149">
        <v>0</v>
      </c>
      <c r="M60" s="149">
        <v>237800</v>
      </c>
      <c r="N60" s="149">
        <v>605600</v>
      </c>
      <c r="O60" s="149">
        <v>0</v>
      </c>
      <c r="P60" s="149">
        <v>0</v>
      </c>
      <c r="Q60" s="149">
        <v>0</v>
      </c>
      <c r="R60" s="149">
        <v>0</v>
      </c>
      <c r="S60" s="149">
        <v>450300</v>
      </c>
      <c r="T60" s="149">
        <v>0</v>
      </c>
      <c r="U60" s="149">
        <v>15600</v>
      </c>
      <c r="V60" s="149">
        <v>0</v>
      </c>
      <c r="W60" s="149">
        <v>161900</v>
      </c>
      <c r="X60" s="149">
        <v>153000</v>
      </c>
      <c r="Y60" s="149">
        <v>0</v>
      </c>
      <c r="Z60" s="149">
        <v>0</v>
      </c>
      <c r="AA60" s="149">
        <v>0</v>
      </c>
      <c r="AB60" s="149">
        <v>125500</v>
      </c>
      <c r="AC60" s="149">
        <v>949700</v>
      </c>
      <c r="AD60" s="149">
        <v>563100</v>
      </c>
      <c r="AE60" s="149">
        <v>0</v>
      </c>
      <c r="AF60" s="149">
        <v>803200</v>
      </c>
      <c r="AG60" s="149">
        <v>598700</v>
      </c>
      <c r="AH60" s="149">
        <v>267800</v>
      </c>
      <c r="AI60" s="149">
        <v>1013400</v>
      </c>
      <c r="AJ60" s="149">
        <v>1125100</v>
      </c>
      <c r="AK60" s="149">
        <v>291100</v>
      </c>
      <c r="AL60" s="149">
        <v>0</v>
      </c>
      <c r="AM60" s="149">
        <v>0</v>
      </c>
      <c r="AN60" s="149">
        <v>0</v>
      </c>
      <c r="AO60" s="149">
        <v>658300</v>
      </c>
      <c r="AP60" s="149">
        <v>452600</v>
      </c>
      <c r="AQ60" s="149">
        <v>242900</v>
      </c>
      <c r="AR60" s="149">
        <v>0</v>
      </c>
      <c r="AS60" s="149">
        <v>0</v>
      </c>
      <c r="AT60" s="149">
        <v>0</v>
      </c>
      <c r="AU60" s="149">
        <v>1204800</v>
      </c>
      <c r="AV60" s="149">
        <v>736400</v>
      </c>
      <c r="AW60" s="149">
        <v>395500</v>
      </c>
      <c r="AX60" s="149">
        <v>0</v>
      </c>
      <c r="AY60" s="149">
        <v>880300</v>
      </c>
      <c r="AZ60" s="149">
        <v>0</v>
      </c>
      <c r="BA60" s="149">
        <v>0</v>
      </c>
      <c r="BB60" s="149">
        <v>810800</v>
      </c>
      <c r="BC60" s="149">
        <v>201300</v>
      </c>
      <c r="BD60" s="149">
        <v>0</v>
      </c>
      <c r="BE60" s="149">
        <v>102300</v>
      </c>
      <c r="BF60" s="149">
        <v>28400</v>
      </c>
      <c r="BG60" s="149">
        <v>0</v>
      </c>
      <c r="BH60" s="149">
        <v>1429200</v>
      </c>
      <c r="BI60" s="149">
        <v>623100</v>
      </c>
      <c r="BJ60" s="149">
        <v>550300</v>
      </c>
      <c r="BK60" s="149">
        <v>1288700</v>
      </c>
      <c r="BL60" s="149">
        <v>2628000</v>
      </c>
      <c r="BM60" s="149">
        <v>887800</v>
      </c>
      <c r="BN60" s="149">
        <v>984100</v>
      </c>
      <c r="BO60" s="149">
        <v>1671300</v>
      </c>
      <c r="BP60" s="149">
        <v>1047500</v>
      </c>
      <c r="BQ60" s="149">
        <v>1242700</v>
      </c>
      <c r="BR60" s="149">
        <v>0</v>
      </c>
      <c r="BS60" s="149">
        <v>0</v>
      </c>
      <c r="BT60" s="149">
        <v>242000</v>
      </c>
      <c r="BU60" s="149">
        <v>708000</v>
      </c>
      <c r="BV60" s="149">
        <v>1232600</v>
      </c>
      <c r="BW60" s="149">
        <v>0</v>
      </c>
      <c r="BX60" s="149">
        <v>546600</v>
      </c>
      <c r="BY60" s="149">
        <v>1750200</v>
      </c>
      <c r="BZ60" s="149">
        <v>180700</v>
      </c>
      <c r="CA60" s="149"/>
      <c r="CB60" s="149"/>
    </row>
    <row r="61" spans="1:80" x14ac:dyDescent="0.2">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row>
    <row r="62" spans="1:80" x14ac:dyDescent="0.2">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row>
    <row r="63" spans="1:80" x14ac:dyDescent="0.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row>
    <row r="64" spans="1:80" x14ac:dyDescent="0.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row>
    <row r="65" spans="3:80" x14ac:dyDescent="0.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spans="3:80" x14ac:dyDescent="0.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row>
    <row r="67" spans="3:80" x14ac:dyDescent="0.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row>
    <row r="68" spans="3:80" x14ac:dyDescent="0.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row>
    <row r="69" spans="3:80" x14ac:dyDescent="0.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spans="3:80" x14ac:dyDescent="0.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row>
    <row r="71" spans="3:80" x14ac:dyDescent="0.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row>
    <row r="72" spans="3:80" x14ac:dyDescent="0.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row>
    <row r="73" spans="3:80" x14ac:dyDescent="0.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row>
    <row r="74" spans="3:80" x14ac:dyDescent="0.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spans="3:80" x14ac:dyDescent="0.2">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row>
    <row r="76" spans="3:80" x14ac:dyDescent="0.2">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row>
    <row r="77" spans="3:80" x14ac:dyDescent="0.2">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row>
    <row r="78" spans="3:80" x14ac:dyDescent="0.2">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row>
    <row r="79" spans="3:80" x14ac:dyDescent="0.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row>
  </sheetData>
  <sheetProtection sheet="1" objects="1" scenarios="1" selectLockedCells="1"/>
  <customSheetViews>
    <customSheetView guid="{9D399F31-A492-4634-9491-16051407BF4C}" scale="90" state="hidden">
      <pane xSplit="3" ySplit="5" topLeftCell="BU42" activePane="bottomRight" state="frozen"/>
      <selection pane="bottomRight" activeCell="CB64" sqref="CB64"/>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79"/>
  <sheetViews>
    <sheetView zoomScaleNormal="100" workbookViewId="0">
      <pane xSplit="3" ySplit="5" topLeftCell="D6" activePane="bottomRight" state="frozen"/>
      <selection pane="topRight"/>
      <selection pane="bottomLeft"/>
      <selection pane="bottomRight"/>
    </sheetView>
  </sheetViews>
  <sheetFormatPr baseColWidth="10" defaultRowHeight="12.75" x14ac:dyDescent="0.2"/>
  <cols>
    <col min="1" max="1" width="4" style="3" customWidth="1"/>
    <col min="2" max="2" width="52.42578125" style="3" customWidth="1"/>
    <col min="3" max="78" width="21" style="3" customWidth="1"/>
    <col min="79" max="79" width="4" style="3" customWidth="1"/>
    <col min="80" max="80" width="21" style="3" customWidth="1"/>
    <col min="81" max="16384" width="11.42578125" style="38"/>
  </cols>
  <sheetData>
    <row r="1" spans="1:80" ht="26.25" x14ac:dyDescent="0.4">
      <c r="A1" s="18" t="s">
        <v>273</v>
      </c>
    </row>
    <row r="2" spans="1:80" x14ac:dyDescent="0.2">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row>
    <row r="3" spans="1:80" x14ac:dyDescent="0.2">
      <c r="B3" s="20" t="s">
        <v>105</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row>
    <row r="4" spans="1:80" s="32" customFormat="1" x14ac:dyDescent="0.2">
      <c r="A4" s="21"/>
      <c r="B4" s="21"/>
      <c r="C4" s="21" t="s">
        <v>79</v>
      </c>
      <c r="D4" s="21" t="s">
        <v>5</v>
      </c>
      <c r="E4" s="21" t="s">
        <v>6</v>
      </c>
      <c r="F4" s="21" t="s">
        <v>7</v>
      </c>
      <c r="G4" s="21" t="s">
        <v>8</v>
      </c>
      <c r="H4" s="21" t="s">
        <v>9</v>
      </c>
      <c r="I4" s="21" t="s">
        <v>10</v>
      </c>
      <c r="J4" s="21" t="s">
        <v>11</v>
      </c>
      <c r="K4" s="21" t="s">
        <v>12</v>
      </c>
      <c r="L4" s="21" t="s">
        <v>13</v>
      </c>
      <c r="M4" s="21" t="s">
        <v>14</v>
      </c>
      <c r="N4" s="21" t="s">
        <v>15</v>
      </c>
      <c r="O4" s="21" t="s">
        <v>16</v>
      </c>
      <c r="P4" s="21" t="s">
        <v>17</v>
      </c>
      <c r="Q4" s="21" t="s">
        <v>18</v>
      </c>
      <c r="R4" s="21" t="s">
        <v>19</v>
      </c>
      <c r="S4" s="21" t="s">
        <v>20</v>
      </c>
      <c r="T4" s="21" t="s">
        <v>21</v>
      </c>
      <c r="U4" s="21" t="s">
        <v>22</v>
      </c>
      <c r="V4" s="21" t="s">
        <v>23</v>
      </c>
      <c r="W4" s="21" t="s">
        <v>24</v>
      </c>
      <c r="X4" s="21" t="s">
        <v>25</v>
      </c>
      <c r="Y4" s="21" t="s">
        <v>26</v>
      </c>
      <c r="Z4" s="21" t="s">
        <v>27</v>
      </c>
      <c r="AA4" s="21" t="s">
        <v>28</v>
      </c>
      <c r="AB4" s="21" t="s">
        <v>29</v>
      </c>
      <c r="AC4" s="21" t="s">
        <v>30</v>
      </c>
      <c r="AD4" s="21" t="s">
        <v>31</v>
      </c>
      <c r="AE4" s="21" t="s">
        <v>32</v>
      </c>
      <c r="AF4" s="21" t="s">
        <v>33</v>
      </c>
      <c r="AG4" s="21" t="s">
        <v>34</v>
      </c>
      <c r="AH4" s="21" t="s">
        <v>35</v>
      </c>
      <c r="AI4" s="21" t="s">
        <v>36</v>
      </c>
      <c r="AJ4" s="21" t="s">
        <v>37</v>
      </c>
      <c r="AK4" s="21" t="s">
        <v>38</v>
      </c>
      <c r="AL4" s="21" t="s">
        <v>39</v>
      </c>
      <c r="AM4" s="21" t="s">
        <v>40</v>
      </c>
      <c r="AN4" s="21" t="s">
        <v>41</v>
      </c>
      <c r="AO4" s="21" t="s">
        <v>42</v>
      </c>
      <c r="AP4" s="21" t="s">
        <v>43</v>
      </c>
      <c r="AQ4" s="21" t="s">
        <v>44</v>
      </c>
      <c r="AR4" s="21" t="s">
        <v>45</v>
      </c>
      <c r="AS4" s="21" t="s">
        <v>46</v>
      </c>
      <c r="AT4" s="21" t="s">
        <v>47</v>
      </c>
      <c r="AU4" s="21" t="s">
        <v>48</v>
      </c>
      <c r="AV4" s="21" t="s">
        <v>49</v>
      </c>
      <c r="AW4" s="21" t="s">
        <v>50</v>
      </c>
      <c r="AX4" s="21" t="s">
        <v>51</v>
      </c>
      <c r="AY4" s="21" t="s">
        <v>52</v>
      </c>
      <c r="AZ4" s="21" t="s">
        <v>53</v>
      </c>
      <c r="BA4" s="21" t="s">
        <v>54</v>
      </c>
      <c r="BB4" s="21" t="s">
        <v>55</v>
      </c>
      <c r="BC4" s="21" t="s">
        <v>56</v>
      </c>
      <c r="BD4" s="21" t="s">
        <v>57</v>
      </c>
      <c r="BE4" s="21" t="s">
        <v>58</v>
      </c>
      <c r="BF4" s="21" t="s">
        <v>59</v>
      </c>
      <c r="BG4" s="21" t="s">
        <v>60</v>
      </c>
      <c r="BH4" s="21" t="s">
        <v>265</v>
      </c>
      <c r="BI4" s="21" t="s">
        <v>61</v>
      </c>
      <c r="BJ4" s="21" t="s">
        <v>62</v>
      </c>
      <c r="BK4" s="21" t="s">
        <v>63</v>
      </c>
      <c r="BL4" s="21" t="s">
        <v>64</v>
      </c>
      <c r="BM4" s="21" t="s">
        <v>65</v>
      </c>
      <c r="BN4" s="21" t="s">
        <v>66</v>
      </c>
      <c r="BO4" s="21" t="s">
        <v>67</v>
      </c>
      <c r="BP4" s="21" t="s">
        <v>68</v>
      </c>
      <c r="BQ4" s="21" t="s">
        <v>69</v>
      </c>
      <c r="BR4" s="21" t="s">
        <v>70</v>
      </c>
      <c r="BS4" s="21" t="s">
        <v>71</v>
      </c>
      <c r="BT4" s="21" t="s">
        <v>72</v>
      </c>
      <c r="BU4" s="21" t="s">
        <v>73</v>
      </c>
      <c r="BV4" s="21" t="s">
        <v>74</v>
      </c>
      <c r="BW4" s="21" t="s">
        <v>75</v>
      </c>
      <c r="BX4" s="21" t="s">
        <v>76</v>
      </c>
      <c r="BY4" s="21" t="s">
        <v>77</v>
      </c>
      <c r="BZ4" s="21" t="s">
        <v>78</v>
      </c>
      <c r="CA4" s="21"/>
      <c r="CB4" s="21" t="s">
        <v>106</v>
      </c>
    </row>
    <row r="6" spans="1:80" s="53" customFormat="1" ht="15.75" x14ac:dyDescent="0.25">
      <c r="A6" s="22" t="s">
        <v>97</v>
      </c>
      <c r="B6" s="23" t="s">
        <v>117</v>
      </c>
      <c r="C6" s="23"/>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x14ac:dyDescent="0.2">
      <c r="B7" s="24"/>
      <c r="C7" s="24"/>
    </row>
    <row r="8" spans="1:80" x14ac:dyDescent="0.2">
      <c r="A8" s="38"/>
      <c r="B8" s="55" t="s">
        <v>80</v>
      </c>
      <c r="C8" s="56">
        <v>525967</v>
      </c>
      <c r="D8" s="56">
        <v>76931</v>
      </c>
      <c r="E8" s="56">
        <v>9914</v>
      </c>
      <c r="F8" s="56">
        <v>1393</v>
      </c>
      <c r="G8" s="56">
        <v>1253</v>
      </c>
      <c r="H8" s="56">
        <v>3619</v>
      </c>
      <c r="I8" s="56">
        <v>9562</v>
      </c>
      <c r="J8" s="56">
        <v>3583</v>
      </c>
      <c r="K8" s="56">
        <v>988</v>
      </c>
      <c r="L8" s="56">
        <v>1587</v>
      </c>
      <c r="M8" s="56">
        <v>1026</v>
      </c>
      <c r="N8" s="56">
        <v>2364</v>
      </c>
      <c r="O8" s="56">
        <v>7620</v>
      </c>
      <c r="P8" s="56">
        <v>9777</v>
      </c>
      <c r="Q8" s="56">
        <v>6914</v>
      </c>
      <c r="R8" s="56">
        <v>3481</v>
      </c>
      <c r="S8" s="56">
        <v>6249</v>
      </c>
      <c r="T8" s="56">
        <v>8252</v>
      </c>
      <c r="U8" s="56">
        <v>3963</v>
      </c>
      <c r="V8" s="56">
        <v>5067</v>
      </c>
      <c r="W8" s="56">
        <v>6889</v>
      </c>
      <c r="X8" s="56">
        <v>10178</v>
      </c>
      <c r="Y8" s="56">
        <v>4906</v>
      </c>
      <c r="Z8" s="56">
        <v>2137</v>
      </c>
      <c r="AA8" s="56">
        <v>12278</v>
      </c>
      <c r="AB8" s="56">
        <v>1556</v>
      </c>
      <c r="AC8" s="56">
        <v>9180</v>
      </c>
      <c r="AD8" s="56">
        <v>2472</v>
      </c>
      <c r="AE8" s="56">
        <v>6101</v>
      </c>
      <c r="AF8" s="56">
        <v>3606</v>
      </c>
      <c r="AG8" s="56">
        <v>7302</v>
      </c>
      <c r="AH8" s="56">
        <v>13605</v>
      </c>
      <c r="AI8" s="56">
        <v>5279</v>
      </c>
      <c r="AJ8" s="56">
        <v>5395</v>
      </c>
      <c r="AK8" s="56">
        <v>6443</v>
      </c>
      <c r="AL8" s="56">
        <v>5015</v>
      </c>
      <c r="AM8" s="56">
        <v>6663</v>
      </c>
      <c r="AN8" s="56">
        <v>1563</v>
      </c>
      <c r="AO8" s="56">
        <v>9311</v>
      </c>
      <c r="AP8" s="56">
        <v>5211</v>
      </c>
      <c r="AQ8" s="56">
        <v>5763</v>
      </c>
      <c r="AR8" s="56">
        <v>3000</v>
      </c>
      <c r="AS8" s="56">
        <v>1847</v>
      </c>
      <c r="AT8" s="56">
        <v>1845</v>
      </c>
      <c r="AU8" s="56">
        <v>4021</v>
      </c>
      <c r="AV8" s="56">
        <v>3018</v>
      </c>
      <c r="AW8" s="56">
        <v>5051</v>
      </c>
      <c r="AX8" s="56">
        <v>5564</v>
      </c>
      <c r="AY8" s="56">
        <v>6850</v>
      </c>
      <c r="AZ8" s="56">
        <v>4110</v>
      </c>
      <c r="BA8" s="56">
        <v>28252</v>
      </c>
      <c r="BB8" s="56">
        <v>9996</v>
      </c>
      <c r="BC8" s="56">
        <v>2612</v>
      </c>
      <c r="BD8" s="56">
        <v>3733</v>
      </c>
      <c r="BE8" s="56">
        <v>4979</v>
      </c>
      <c r="BF8" s="56">
        <v>8954</v>
      </c>
      <c r="BG8" s="56">
        <v>1980</v>
      </c>
      <c r="BH8" s="56">
        <v>6324</v>
      </c>
      <c r="BI8" s="56">
        <v>5163</v>
      </c>
      <c r="BJ8" s="56">
        <v>1619</v>
      </c>
      <c r="BK8" s="56">
        <v>2920</v>
      </c>
      <c r="BL8" s="56">
        <v>9632</v>
      </c>
      <c r="BM8" s="56">
        <v>3961</v>
      </c>
      <c r="BN8" s="56">
        <v>6536</v>
      </c>
      <c r="BO8" s="56">
        <v>13831</v>
      </c>
      <c r="BP8" s="56">
        <v>10446</v>
      </c>
      <c r="BQ8" s="56">
        <v>4081</v>
      </c>
      <c r="BR8" s="56">
        <v>24541</v>
      </c>
      <c r="BS8" s="56">
        <v>4997</v>
      </c>
      <c r="BT8" s="56">
        <v>4588</v>
      </c>
      <c r="BU8" s="56">
        <v>1527</v>
      </c>
      <c r="BV8" s="56">
        <v>3201</v>
      </c>
      <c r="BW8" s="56">
        <v>18226</v>
      </c>
      <c r="BX8" s="56">
        <v>2115</v>
      </c>
      <c r="BY8" s="56">
        <v>3528</v>
      </c>
      <c r="BZ8" s="56">
        <v>8523</v>
      </c>
      <c r="CA8" s="56"/>
      <c r="CB8" s="56"/>
    </row>
    <row r="9" spans="1:80" x14ac:dyDescent="0.2">
      <c r="A9" s="38"/>
      <c r="B9" s="30"/>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row>
    <row r="10" spans="1:80" x14ac:dyDescent="0.2">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0" s="54" customFormat="1" ht="15.75" x14ac:dyDescent="0.25">
      <c r="A11" s="22" t="s">
        <v>98</v>
      </c>
      <c r="B11" s="22" t="s">
        <v>182</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row>
    <row r="12" spans="1:80" x14ac:dyDescent="0.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0" s="32" customFormat="1" x14ac:dyDescent="0.2">
      <c r="A13" s="59" t="s">
        <v>128</v>
      </c>
      <c r="B13" s="57" t="s">
        <v>183</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80" x14ac:dyDescent="0.2">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0" x14ac:dyDescent="0.2">
      <c r="B15" s="3" t="s">
        <v>186</v>
      </c>
      <c r="C15" s="10">
        <v>0.6</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80" x14ac:dyDescent="0.2">
      <c r="A16" s="38"/>
      <c r="B16" s="38"/>
      <c r="C16" s="6"/>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x14ac:dyDescent="0.2">
      <c r="A17" s="38"/>
      <c r="B17" s="38" t="s">
        <v>237</v>
      </c>
      <c r="C17" s="5">
        <v>68075435.319999978</v>
      </c>
      <c r="D17" s="12">
        <v>21428690</v>
      </c>
      <c r="E17" s="12">
        <v>1250168.6599999999</v>
      </c>
      <c r="F17" s="12">
        <v>75002.75</v>
      </c>
      <c r="G17" s="12">
        <v>-30909.72</v>
      </c>
      <c r="H17" s="12">
        <v>168564.85</v>
      </c>
      <c r="I17" s="12">
        <v>1156680</v>
      </c>
      <c r="J17" s="12">
        <v>561360.93000000005</v>
      </c>
      <c r="K17" s="12">
        <v>3604</v>
      </c>
      <c r="L17" s="12">
        <v>147789.96</v>
      </c>
      <c r="M17" s="12">
        <v>47042.3</v>
      </c>
      <c r="N17" s="12">
        <v>155051.95000000001</v>
      </c>
      <c r="O17" s="12">
        <v>1140560.1499999999</v>
      </c>
      <c r="P17" s="12">
        <v>1990720.44</v>
      </c>
      <c r="Q17" s="12">
        <v>356338.88</v>
      </c>
      <c r="R17" s="12">
        <v>206916.39</v>
      </c>
      <c r="S17" s="12">
        <v>1423793.72</v>
      </c>
      <c r="T17" s="12">
        <v>896025.4</v>
      </c>
      <c r="U17" s="12">
        <v>302022</v>
      </c>
      <c r="V17" s="12">
        <v>449254.85</v>
      </c>
      <c r="W17" s="12">
        <v>607195.56000000006</v>
      </c>
      <c r="X17" s="12">
        <v>1603298.61</v>
      </c>
      <c r="Y17" s="12">
        <v>332330</v>
      </c>
      <c r="Z17" s="12">
        <v>15346.82</v>
      </c>
      <c r="AA17" s="12">
        <v>1442627.57</v>
      </c>
      <c r="AB17" s="12">
        <v>64058.16</v>
      </c>
      <c r="AC17" s="12">
        <v>294298.58</v>
      </c>
      <c r="AD17" s="12">
        <v>277215.61</v>
      </c>
      <c r="AE17" s="12">
        <v>258184.6</v>
      </c>
      <c r="AF17" s="12">
        <v>336463.4</v>
      </c>
      <c r="AG17" s="12">
        <v>497635.12</v>
      </c>
      <c r="AH17" s="12">
        <v>1263045.19</v>
      </c>
      <c r="AI17" s="12">
        <v>825976.99</v>
      </c>
      <c r="AJ17" s="12">
        <v>481939.64</v>
      </c>
      <c r="AK17" s="12">
        <v>366979.22</v>
      </c>
      <c r="AL17" s="12">
        <v>177446</v>
      </c>
      <c r="AM17" s="12">
        <v>638496</v>
      </c>
      <c r="AN17" s="12">
        <v>71710.55</v>
      </c>
      <c r="AO17" s="12">
        <v>1006789.48</v>
      </c>
      <c r="AP17" s="12">
        <v>565065</v>
      </c>
      <c r="AQ17" s="12">
        <v>257919.13</v>
      </c>
      <c r="AR17" s="12">
        <v>88436.1</v>
      </c>
      <c r="AS17" s="12">
        <v>41587.35</v>
      </c>
      <c r="AT17" s="12">
        <v>-27627.200000000001</v>
      </c>
      <c r="AU17" s="12">
        <v>391626.51</v>
      </c>
      <c r="AV17" s="12">
        <v>235136.4</v>
      </c>
      <c r="AW17" s="12">
        <v>500491.62</v>
      </c>
      <c r="AX17" s="12">
        <v>152981.65</v>
      </c>
      <c r="AY17" s="12">
        <v>989759.05</v>
      </c>
      <c r="AZ17" s="12">
        <v>501393.73</v>
      </c>
      <c r="BA17" s="12">
        <v>4247034.75</v>
      </c>
      <c r="BB17" s="12">
        <v>1025842.1</v>
      </c>
      <c r="BC17" s="12">
        <v>33071</v>
      </c>
      <c r="BD17" s="12">
        <v>390255.05</v>
      </c>
      <c r="BE17" s="12">
        <v>695980</v>
      </c>
      <c r="BF17" s="12">
        <v>1089274.19</v>
      </c>
      <c r="BG17" s="12">
        <v>254386.35</v>
      </c>
      <c r="BH17" s="12">
        <v>610143.78</v>
      </c>
      <c r="BI17" s="12">
        <v>357946.87</v>
      </c>
      <c r="BJ17" s="12">
        <v>156037</v>
      </c>
      <c r="BK17" s="12">
        <v>67106.28</v>
      </c>
      <c r="BL17" s="12">
        <v>817076.75</v>
      </c>
      <c r="BM17" s="12">
        <v>261529.1</v>
      </c>
      <c r="BN17" s="12">
        <v>591840.14</v>
      </c>
      <c r="BO17" s="12">
        <v>1191446.8500000001</v>
      </c>
      <c r="BP17" s="12">
        <v>1574420.66</v>
      </c>
      <c r="BQ17" s="12">
        <v>516414.92</v>
      </c>
      <c r="BR17" s="12">
        <v>4307631.49</v>
      </c>
      <c r="BS17" s="12">
        <v>117182.59</v>
      </c>
      <c r="BT17" s="12">
        <v>234976.96</v>
      </c>
      <c r="BU17" s="12">
        <v>5980.05</v>
      </c>
      <c r="BV17" s="12">
        <v>35747.5</v>
      </c>
      <c r="BW17" s="12">
        <v>1902921.54</v>
      </c>
      <c r="BX17" s="12">
        <v>50647.1</v>
      </c>
      <c r="BY17" s="12">
        <v>625112.35</v>
      </c>
      <c r="BZ17" s="12">
        <v>928946</v>
      </c>
      <c r="CA17" s="12"/>
      <c r="CB17" s="12" t="s">
        <v>119</v>
      </c>
    </row>
    <row r="18" spans="1:80" x14ac:dyDescent="0.2">
      <c r="A18" s="38"/>
      <c r="B18" s="38" t="s">
        <v>188</v>
      </c>
      <c r="C18" s="5">
        <v>129.42909977241914</v>
      </c>
      <c r="D18" s="5">
        <v>278.54427993916624</v>
      </c>
      <c r="E18" s="5">
        <v>126.10133750252167</v>
      </c>
      <c r="F18" s="5">
        <v>53.842605886575733</v>
      </c>
      <c r="G18" s="5">
        <v>-24.668571428571429</v>
      </c>
      <c r="H18" s="5">
        <v>46.577742470295661</v>
      </c>
      <c r="I18" s="5">
        <v>120.96632503660322</v>
      </c>
      <c r="J18" s="5">
        <v>156.67343845939158</v>
      </c>
      <c r="K18" s="5">
        <v>3.6477732793522266</v>
      </c>
      <c r="L18" s="5">
        <v>93.125368620037804</v>
      </c>
      <c r="M18" s="5">
        <v>45.850194931773885</v>
      </c>
      <c r="N18" s="5">
        <v>65.588811336717427</v>
      </c>
      <c r="O18" s="5">
        <v>149.67980971128608</v>
      </c>
      <c r="P18" s="5">
        <v>203.61260509358698</v>
      </c>
      <c r="Q18" s="5">
        <v>51.538744576222157</v>
      </c>
      <c r="R18" s="5">
        <v>59.441651824188455</v>
      </c>
      <c r="S18" s="5">
        <v>227.84345015202433</v>
      </c>
      <c r="T18" s="5">
        <v>108.58281628696074</v>
      </c>
      <c r="U18" s="5">
        <v>76.210446631339892</v>
      </c>
      <c r="V18" s="5">
        <v>88.662887310045392</v>
      </c>
      <c r="W18" s="5">
        <v>88.139869356945866</v>
      </c>
      <c r="X18" s="5">
        <v>157.52589998034978</v>
      </c>
      <c r="Y18" s="5">
        <v>67.739502649816558</v>
      </c>
      <c r="Z18" s="5">
        <v>7.1814787084698173</v>
      </c>
      <c r="AA18" s="5">
        <v>117.49695145789217</v>
      </c>
      <c r="AB18" s="5">
        <v>41.168483290488432</v>
      </c>
      <c r="AC18" s="5">
        <v>32.058668845315907</v>
      </c>
      <c r="AD18" s="5">
        <v>112.14223705501618</v>
      </c>
      <c r="AE18" s="5">
        <v>42.318406818554337</v>
      </c>
      <c r="AF18" s="5">
        <v>93.306544647809218</v>
      </c>
      <c r="AG18" s="5">
        <v>68.150523144344021</v>
      </c>
      <c r="AH18" s="5">
        <v>92.836838662256525</v>
      </c>
      <c r="AI18" s="5">
        <v>156.46466944497064</v>
      </c>
      <c r="AJ18" s="5">
        <v>89.330795180722887</v>
      </c>
      <c r="AK18" s="5">
        <v>56.957817786745302</v>
      </c>
      <c r="AL18" s="5">
        <v>35.383050847457625</v>
      </c>
      <c r="AM18" s="5">
        <v>95.827104907699237</v>
      </c>
      <c r="AN18" s="5">
        <v>45.880070377479207</v>
      </c>
      <c r="AO18" s="5">
        <v>108.12903877134572</v>
      </c>
      <c r="AP18" s="5">
        <v>108.43696027633851</v>
      </c>
      <c r="AQ18" s="5">
        <v>44.75431719590491</v>
      </c>
      <c r="AR18" s="5">
        <v>29.478700000000003</v>
      </c>
      <c r="AS18" s="5">
        <v>22.516161342717922</v>
      </c>
      <c r="AT18" s="5">
        <v>-14.97409214092141</v>
      </c>
      <c r="AU18" s="5">
        <v>97.395302163640892</v>
      </c>
      <c r="AV18" s="5">
        <v>77.911332007952282</v>
      </c>
      <c r="AW18" s="5">
        <v>99.087630172243124</v>
      </c>
      <c r="AX18" s="5">
        <v>27.49490474478792</v>
      </c>
      <c r="AY18" s="5">
        <v>144.49037226277372</v>
      </c>
      <c r="AZ18" s="5">
        <v>121.99360827250608</v>
      </c>
      <c r="BA18" s="5">
        <v>150.32687066402377</v>
      </c>
      <c r="BB18" s="5">
        <v>102.62526010404162</v>
      </c>
      <c r="BC18" s="5">
        <v>12.661179173047474</v>
      </c>
      <c r="BD18" s="5">
        <v>104.54193678006965</v>
      </c>
      <c r="BE18" s="5">
        <v>139.7830889736895</v>
      </c>
      <c r="BF18" s="5">
        <v>121.65224368997096</v>
      </c>
      <c r="BG18" s="5">
        <v>128.47795454545454</v>
      </c>
      <c r="BH18" s="5">
        <v>96.480673624288428</v>
      </c>
      <c r="BI18" s="5">
        <v>69.329240751501061</v>
      </c>
      <c r="BJ18" s="5">
        <v>96.378628783199503</v>
      </c>
      <c r="BK18" s="5">
        <v>22.981602739726029</v>
      </c>
      <c r="BL18" s="5">
        <v>84.829396802325576</v>
      </c>
      <c r="BM18" s="5">
        <v>66.026028780610957</v>
      </c>
      <c r="BN18" s="5">
        <v>90.550817013463899</v>
      </c>
      <c r="BO18" s="5">
        <v>86.143218133179104</v>
      </c>
      <c r="BP18" s="5">
        <v>150.71995596400535</v>
      </c>
      <c r="BQ18" s="5">
        <v>126.54126929674099</v>
      </c>
      <c r="BR18" s="5">
        <v>175.52795281365877</v>
      </c>
      <c r="BS18" s="5">
        <v>23.450588353011806</v>
      </c>
      <c r="BT18" s="5">
        <v>51.215553618134258</v>
      </c>
      <c r="BU18" s="5">
        <v>3.9162082514734777</v>
      </c>
      <c r="BV18" s="5">
        <v>11.167603873789441</v>
      </c>
      <c r="BW18" s="5">
        <v>104.40697574893011</v>
      </c>
      <c r="BX18" s="5">
        <v>23.946619385342789</v>
      </c>
      <c r="BY18" s="5">
        <v>177.18604024943309</v>
      </c>
      <c r="BZ18" s="5">
        <v>108.99284289569401</v>
      </c>
      <c r="CA18" s="5"/>
      <c r="CB18" s="5"/>
    </row>
    <row r="19" spans="1:80" x14ac:dyDescent="0.2">
      <c r="A19" s="38"/>
      <c r="B19" s="38"/>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s="32" customFormat="1" x14ac:dyDescent="0.2">
      <c r="B20" s="32" t="s">
        <v>183</v>
      </c>
      <c r="C20" s="15">
        <v>9455885.3920856919</v>
      </c>
      <c r="D20" s="15">
        <v>6882947.9552448131</v>
      </c>
      <c r="E20" s="15">
        <v>0</v>
      </c>
      <c r="F20" s="15">
        <v>0</v>
      </c>
      <c r="G20" s="15">
        <v>0</v>
      </c>
      <c r="H20" s="15">
        <v>0</v>
      </c>
      <c r="I20" s="15">
        <v>0</v>
      </c>
      <c r="J20" s="15">
        <v>58569.879309253352</v>
      </c>
      <c r="K20" s="15">
        <v>0</v>
      </c>
      <c r="L20" s="15">
        <v>0</v>
      </c>
      <c r="M20" s="15">
        <v>0</v>
      </c>
      <c r="N20" s="15">
        <v>0</v>
      </c>
      <c r="O20" s="15">
        <v>92586.245840499687</v>
      </c>
      <c r="P20" s="15">
        <v>435175.27891503478</v>
      </c>
      <c r="Q20" s="15">
        <v>0</v>
      </c>
      <c r="R20" s="15">
        <v>0</v>
      </c>
      <c r="S20" s="15">
        <v>368994.76531329169</v>
      </c>
      <c r="T20" s="15">
        <v>0</v>
      </c>
      <c r="U20" s="15">
        <v>0</v>
      </c>
      <c r="V20" s="15">
        <v>0</v>
      </c>
      <c r="W20" s="15">
        <v>0</v>
      </c>
      <c r="X20" s="15">
        <v>171581.53950979083</v>
      </c>
      <c r="Y20" s="15">
        <v>0</v>
      </c>
      <c r="Z20" s="15">
        <v>0</v>
      </c>
      <c r="AA20" s="15">
        <v>0</v>
      </c>
      <c r="AB20" s="15">
        <v>0</v>
      </c>
      <c r="AC20" s="15">
        <v>0</v>
      </c>
      <c r="AD20" s="15">
        <v>0</v>
      </c>
      <c r="AE20" s="15">
        <v>0</v>
      </c>
      <c r="AF20" s="15">
        <v>0</v>
      </c>
      <c r="AG20" s="15">
        <v>0</v>
      </c>
      <c r="AH20" s="15">
        <v>0</v>
      </c>
      <c r="AI20" s="15">
        <v>85632.463380839632</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61901.829935357331</v>
      </c>
      <c r="AZ20" s="15">
        <v>0</v>
      </c>
      <c r="BA20" s="15">
        <v>354242.2939377685</v>
      </c>
      <c r="BB20" s="15">
        <v>0</v>
      </c>
      <c r="BC20" s="15">
        <v>0</v>
      </c>
      <c r="BD20" s="15">
        <v>0</v>
      </c>
      <c r="BE20" s="15">
        <v>30931.50733987509</v>
      </c>
      <c r="BF20" s="15">
        <v>0</v>
      </c>
      <c r="BG20" s="15">
        <v>0</v>
      </c>
      <c r="BH20" s="15">
        <v>0</v>
      </c>
      <c r="BI20" s="15">
        <v>0</v>
      </c>
      <c r="BJ20" s="15">
        <v>0</v>
      </c>
      <c r="BK20" s="15">
        <v>0</v>
      </c>
      <c r="BL20" s="15">
        <v>0</v>
      </c>
      <c r="BM20" s="15">
        <v>0</v>
      </c>
      <c r="BN20" s="15">
        <v>0</v>
      </c>
      <c r="BO20" s="15">
        <v>0</v>
      </c>
      <c r="BP20" s="15">
        <v>133442.57026638577</v>
      </c>
      <c r="BQ20" s="15">
        <v>0</v>
      </c>
      <c r="BR20" s="15">
        <v>678787.17149103712</v>
      </c>
      <c r="BS20" s="15">
        <v>0</v>
      </c>
      <c r="BT20" s="15">
        <v>0</v>
      </c>
      <c r="BU20" s="15">
        <v>0</v>
      </c>
      <c r="BV20" s="15">
        <v>0</v>
      </c>
      <c r="BW20" s="15">
        <v>0</v>
      </c>
      <c r="BX20" s="15">
        <v>0</v>
      </c>
      <c r="BY20" s="15">
        <v>101091.89160174315</v>
      </c>
      <c r="BZ20" s="15">
        <v>0</v>
      </c>
      <c r="CA20" s="15"/>
      <c r="CB20" s="15"/>
    </row>
    <row r="21" spans="1:80" x14ac:dyDescent="0.2">
      <c r="A21" s="38"/>
      <c r="B21" s="38"/>
      <c r="C21" s="1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2" spans="1:80" x14ac:dyDescent="0.2">
      <c r="C22" s="5"/>
      <c r="D22" s="5"/>
      <c r="E22" s="61"/>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3" spans="1:80" s="32" customFormat="1" x14ac:dyDescent="0.2">
      <c r="A23" s="59" t="s">
        <v>129</v>
      </c>
      <c r="B23" s="57" t="s">
        <v>184</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row>
    <row r="24" spans="1:80" x14ac:dyDescent="0.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x14ac:dyDescent="0.2">
      <c r="B25" s="3" t="s">
        <v>186</v>
      </c>
      <c r="C25" s="10">
        <v>0.6</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s="32" customFormat="1" x14ac:dyDescent="0.2">
      <c r="A26" s="21"/>
      <c r="B26" s="3" t="s">
        <v>187</v>
      </c>
      <c r="C26" s="72">
        <v>0.2</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row>
    <row r="27" spans="1:80" s="32" customFormat="1" x14ac:dyDescent="0.2">
      <c r="A27" s="21"/>
      <c r="B27" s="3"/>
      <c r="C27" s="73"/>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row>
    <row r="28" spans="1:80" s="30" customFormat="1" x14ac:dyDescent="0.2">
      <c r="A28" s="33"/>
      <c r="B28" s="30" t="s">
        <v>192</v>
      </c>
      <c r="C28" s="36">
        <v>62351304.679999985</v>
      </c>
      <c r="D28" s="43">
        <v>21922831</v>
      </c>
      <c r="E28" s="43">
        <v>1493369.23</v>
      </c>
      <c r="F28" s="43">
        <v>12565.6</v>
      </c>
      <c r="G28" s="43">
        <v>93176.21</v>
      </c>
      <c r="H28" s="43">
        <v>-38034.43</v>
      </c>
      <c r="I28" s="43">
        <v>329049.58</v>
      </c>
      <c r="J28" s="43">
        <v>174643.75</v>
      </c>
      <c r="K28" s="43">
        <v>-1290</v>
      </c>
      <c r="L28" s="43">
        <v>-116432.05</v>
      </c>
      <c r="M28" s="43">
        <v>21350.15</v>
      </c>
      <c r="N28" s="43">
        <v>-13670.85</v>
      </c>
      <c r="O28" s="43">
        <v>1316689.0900000001</v>
      </c>
      <c r="P28" s="43">
        <v>1548197.14</v>
      </c>
      <c r="Q28" s="43">
        <v>368511.31</v>
      </c>
      <c r="R28" s="43">
        <v>316447.71000000002</v>
      </c>
      <c r="S28" s="43">
        <v>597625.80000000005</v>
      </c>
      <c r="T28" s="43">
        <v>1293348.3700000001</v>
      </c>
      <c r="U28" s="43">
        <v>221580</v>
      </c>
      <c r="V28" s="43">
        <v>196545.24</v>
      </c>
      <c r="W28" s="43">
        <v>439503.06</v>
      </c>
      <c r="X28" s="43">
        <v>304808.03999999998</v>
      </c>
      <c r="Y28" s="43">
        <v>338192</v>
      </c>
      <c r="Z28" s="43">
        <v>96304.47</v>
      </c>
      <c r="AA28" s="43">
        <v>848121.77</v>
      </c>
      <c r="AB28" s="43">
        <v>99176.6</v>
      </c>
      <c r="AC28" s="43">
        <v>-256615.83</v>
      </c>
      <c r="AD28" s="43">
        <v>-90395.55</v>
      </c>
      <c r="AE28" s="43">
        <v>311299.75</v>
      </c>
      <c r="AF28" s="43">
        <v>98919.15</v>
      </c>
      <c r="AG28" s="43">
        <v>249715.69</v>
      </c>
      <c r="AH28" s="43">
        <v>1216643.67</v>
      </c>
      <c r="AI28" s="43">
        <v>620116.19999999995</v>
      </c>
      <c r="AJ28" s="43">
        <v>359013.49</v>
      </c>
      <c r="AK28" s="43">
        <v>521343</v>
      </c>
      <c r="AL28" s="43">
        <v>303584</v>
      </c>
      <c r="AM28" s="43">
        <v>218450</v>
      </c>
      <c r="AN28" s="43">
        <v>130320.05</v>
      </c>
      <c r="AO28" s="43">
        <v>575423.72</v>
      </c>
      <c r="AP28" s="43">
        <v>301994.23</v>
      </c>
      <c r="AQ28" s="43">
        <v>223984.52</v>
      </c>
      <c r="AR28" s="43">
        <v>-20198.7</v>
      </c>
      <c r="AS28" s="43">
        <v>98810.55</v>
      </c>
      <c r="AT28" s="43">
        <v>225297.42</v>
      </c>
      <c r="AU28" s="43">
        <v>349133.79</v>
      </c>
      <c r="AV28" s="43">
        <v>261021.6</v>
      </c>
      <c r="AW28" s="43">
        <v>850219.05</v>
      </c>
      <c r="AX28" s="43">
        <v>220828.95</v>
      </c>
      <c r="AY28" s="43">
        <v>410960.32</v>
      </c>
      <c r="AZ28" s="43">
        <v>600022.15</v>
      </c>
      <c r="BA28" s="43">
        <v>3892005.94</v>
      </c>
      <c r="BB28" s="43">
        <v>547844.72</v>
      </c>
      <c r="BC28" s="43">
        <v>65109.599999999999</v>
      </c>
      <c r="BD28" s="43">
        <v>203567.8</v>
      </c>
      <c r="BE28" s="43">
        <v>673582.62</v>
      </c>
      <c r="BF28" s="43">
        <v>1522236.19</v>
      </c>
      <c r="BG28" s="43">
        <v>206705.32</v>
      </c>
      <c r="BH28" s="43">
        <v>285872.7</v>
      </c>
      <c r="BI28" s="43">
        <v>441285.45</v>
      </c>
      <c r="BJ28" s="43">
        <v>16680.849999999999</v>
      </c>
      <c r="BK28" s="43">
        <v>13573.37</v>
      </c>
      <c r="BL28" s="43">
        <v>2244450.98</v>
      </c>
      <c r="BM28" s="43">
        <v>191687.41</v>
      </c>
      <c r="BN28" s="43">
        <v>349487.85</v>
      </c>
      <c r="BO28" s="43">
        <v>305575.56</v>
      </c>
      <c r="BP28" s="43">
        <v>2251793.9</v>
      </c>
      <c r="BQ28" s="43">
        <v>436651.15</v>
      </c>
      <c r="BR28" s="43">
        <v>5508967.8099999996</v>
      </c>
      <c r="BS28" s="43">
        <v>180745.11</v>
      </c>
      <c r="BT28" s="43">
        <v>171825.85</v>
      </c>
      <c r="BU28" s="43">
        <v>138002.70000000001</v>
      </c>
      <c r="BV28" s="43">
        <v>130415.3</v>
      </c>
      <c r="BW28" s="43">
        <v>1464160.75</v>
      </c>
      <c r="BX28" s="43">
        <v>126725.4</v>
      </c>
      <c r="BY28" s="43">
        <v>402235.34</v>
      </c>
      <c r="BZ28" s="43">
        <v>937615</v>
      </c>
      <c r="CA28" s="43"/>
      <c r="CB28" s="43" t="s">
        <v>119</v>
      </c>
    </row>
    <row r="29" spans="1:80" s="30" customFormat="1" x14ac:dyDescent="0.2">
      <c r="A29" s="33"/>
      <c r="B29" s="30" t="s">
        <v>189</v>
      </c>
      <c r="C29" s="36">
        <v>118.54603935227873</v>
      </c>
      <c r="D29" s="36">
        <v>284.96745135251069</v>
      </c>
      <c r="E29" s="36">
        <v>150.63236130724229</v>
      </c>
      <c r="F29" s="36">
        <v>9.0205312275664031</v>
      </c>
      <c r="G29" s="36">
        <v>74.362498004788506</v>
      </c>
      <c r="H29" s="36">
        <v>-10.509651837524178</v>
      </c>
      <c r="I29" s="36">
        <v>34.412212926166077</v>
      </c>
      <c r="J29" s="36">
        <v>48.742324867429531</v>
      </c>
      <c r="K29" s="36">
        <v>-1.3056680161943319</v>
      </c>
      <c r="L29" s="36">
        <v>-73.366131064902333</v>
      </c>
      <c r="M29" s="36">
        <v>20.809113060428853</v>
      </c>
      <c r="N29" s="36">
        <v>-5.7829314720812182</v>
      </c>
      <c r="O29" s="36">
        <v>172.793843832021</v>
      </c>
      <c r="P29" s="36">
        <v>158.35093996113326</v>
      </c>
      <c r="Q29" s="36">
        <v>53.299292739369392</v>
      </c>
      <c r="R29" s="36">
        <v>90.907127262280966</v>
      </c>
      <c r="S29" s="36">
        <v>95.635429668747008</v>
      </c>
      <c r="T29" s="36">
        <v>156.73150387784781</v>
      </c>
      <c r="U29" s="36">
        <v>55.912187736563212</v>
      </c>
      <c r="V29" s="36">
        <v>38.789271758436946</v>
      </c>
      <c r="W29" s="36">
        <v>63.797802293511396</v>
      </c>
      <c r="X29" s="36">
        <v>29.947734328944779</v>
      </c>
      <c r="Y29" s="36">
        <v>68.934366082348149</v>
      </c>
      <c r="Z29" s="36">
        <v>45.065264389330835</v>
      </c>
      <c r="AA29" s="36">
        <v>69.076540967584293</v>
      </c>
      <c r="AB29" s="36">
        <v>63.73817480719795</v>
      </c>
      <c r="AC29" s="36">
        <v>-27.953794117647057</v>
      </c>
      <c r="AD29" s="36">
        <v>-36.567779126213594</v>
      </c>
      <c r="AE29" s="36">
        <v>51.02438124897558</v>
      </c>
      <c r="AF29" s="36">
        <v>27.431821963394341</v>
      </c>
      <c r="AG29" s="36">
        <v>34.198259380991509</v>
      </c>
      <c r="AH29" s="36">
        <v>89.426216097023143</v>
      </c>
      <c r="AI29" s="36">
        <v>117.46849782155711</v>
      </c>
      <c r="AJ29" s="36">
        <v>66.545595922150142</v>
      </c>
      <c r="AK29" s="36">
        <v>80.916188111128363</v>
      </c>
      <c r="AL29" s="36">
        <v>60.535194416749754</v>
      </c>
      <c r="AM29" s="36">
        <v>32.785532042623444</v>
      </c>
      <c r="AN29" s="36">
        <v>83.378150991682659</v>
      </c>
      <c r="AO29" s="36">
        <v>61.800421007410584</v>
      </c>
      <c r="AP29" s="36">
        <v>57.953220111303011</v>
      </c>
      <c r="AQ29" s="36">
        <v>38.865958702064894</v>
      </c>
      <c r="AR29" s="36">
        <v>-6.7328999999999999</v>
      </c>
      <c r="AS29" s="36">
        <v>53.497861396859776</v>
      </c>
      <c r="AT29" s="36">
        <v>122.11242276422765</v>
      </c>
      <c r="AU29" s="36">
        <v>86.827602586421278</v>
      </c>
      <c r="AV29" s="36">
        <v>86.488270377733599</v>
      </c>
      <c r="AW29" s="36">
        <v>168.32687586616512</v>
      </c>
      <c r="AX29" s="36">
        <v>39.688883896477357</v>
      </c>
      <c r="AY29" s="36">
        <v>59.994207299270073</v>
      </c>
      <c r="AZ29" s="36">
        <v>145.99079075425792</v>
      </c>
      <c r="BA29" s="36">
        <v>137.76036882344613</v>
      </c>
      <c r="BB29" s="36">
        <v>54.806394557823126</v>
      </c>
      <c r="BC29" s="36">
        <v>24.927105666156201</v>
      </c>
      <c r="BD29" s="36">
        <v>54.531958210554514</v>
      </c>
      <c r="BE29" s="36">
        <v>135.28471982325769</v>
      </c>
      <c r="BF29" s="36">
        <v>170.00627540763904</v>
      </c>
      <c r="BG29" s="36">
        <v>104.39662626262627</v>
      </c>
      <c r="BH29" s="36">
        <v>45.204411764705881</v>
      </c>
      <c r="BI29" s="36">
        <v>85.470743753631609</v>
      </c>
      <c r="BJ29" s="36">
        <v>10.303180975911056</v>
      </c>
      <c r="BK29" s="36">
        <v>4.6484143835616445</v>
      </c>
      <c r="BL29" s="36">
        <v>233.02024294019932</v>
      </c>
      <c r="BM29" s="36">
        <v>48.393690987124465</v>
      </c>
      <c r="BN29" s="36">
        <v>53.471213280293753</v>
      </c>
      <c r="BO29" s="36">
        <v>22.09352613693876</v>
      </c>
      <c r="BP29" s="36">
        <v>215.56518284510815</v>
      </c>
      <c r="BQ29" s="36">
        <v>106.99611614800294</v>
      </c>
      <c r="BR29" s="36">
        <v>224.48016828980073</v>
      </c>
      <c r="BS29" s="36">
        <v>36.170724434660791</v>
      </c>
      <c r="BT29" s="36">
        <v>37.451144289450745</v>
      </c>
      <c r="BU29" s="36">
        <v>90.375049115913569</v>
      </c>
      <c r="BV29" s="36">
        <v>40.742049359575134</v>
      </c>
      <c r="BW29" s="36">
        <v>80.333630527817405</v>
      </c>
      <c r="BX29" s="36">
        <v>59.917446808510633</v>
      </c>
      <c r="BY29" s="36">
        <v>114.01228458049887</v>
      </c>
      <c r="BZ29" s="36">
        <v>110.00997301419687</v>
      </c>
      <c r="CA29" s="36"/>
      <c r="CB29" s="36"/>
    </row>
    <row r="30" spans="1:80" s="32" customFormat="1" x14ac:dyDescent="0.2">
      <c r="A30" s="2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row>
    <row r="31" spans="1:80" s="32" customFormat="1" x14ac:dyDescent="0.2">
      <c r="A31" s="21"/>
      <c r="B31" s="32" t="s">
        <v>184</v>
      </c>
      <c r="C31" s="15">
        <v>8164921.8520233463</v>
      </c>
      <c r="D31" s="15">
        <v>7681779.3879539054</v>
      </c>
      <c r="E31" s="15">
        <v>190862.27751690528</v>
      </c>
      <c r="F31" s="15">
        <v>-30513.806563544851</v>
      </c>
      <c r="G31" s="15">
        <v>-11072.39546168105</v>
      </c>
      <c r="H31" s="15">
        <v>-93410.509283179344</v>
      </c>
      <c r="I31" s="15">
        <v>-160897.52965729786</v>
      </c>
      <c r="J31" s="15">
        <v>-50021.341799842936</v>
      </c>
      <c r="K31" s="15">
        <v>-23682.697376010277</v>
      </c>
      <c r="L31" s="15">
        <v>-60912.922890413276</v>
      </c>
      <c r="M31" s="15">
        <v>-20055.617275087596</v>
      </c>
      <c r="N31" s="15">
        <v>-58782.737405757391</v>
      </c>
      <c r="O31" s="15">
        <v>248020.96208138164</v>
      </c>
      <c r="P31" s="15">
        <v>233503.5079516625</v>
      </c>
      <c r="Q31" s="15">
        <v>-90223.201216331043</v>
      </c>
      <c r="R31" s="15">
        <v>-19242.210597056441</v>
      </c>
      <c r="S31" s="15">
        <v>-28633.679982477941</v>
      </c>
      <c r="T31" s="15">
        <v>189063.87195899765</v>
      </c>
      <c r="U31" s="15">
        <v>-49643.590790616116</v>
      </c>
      <c r="V31" s="15">
        <v>-80825.508279599249</v>
      </c>
      <c r="W31" s="15">
        <v>-75432.121019569633</v>
      </c>
      <c r="X31" s="15">
        <v>-180350.70970549859</v>
      </c>
      <c r="Y31" s="15">
        <v>-48678.973812455886</v>
      </c>
      <c r="Z31" s="15">
        <v>-31405.68321916393</v>
      </c>
      <c r="AA31" s="15">
        <v>-121477.30023345567</v>
      </c>
      <c r="AB31" s="15">
        <v>-17056.207446429136</v>
      </c>
      <c r="AC31" s="15">
        <v>-268973.69425078377</v>
      </c>
      <c r="AD31" s="15">
        <v>-76688.271855766594</v>
      </c>
      <c r="AE31" s="15">
        <v>-82389.927217650504</v>
      </c>
      <c r="AF31" s="15">
        <v>-65711.57358086342</v>
      </c>
      <c r="AG31" s="15">
        <v>-123181.49787006786</v>
      </c>
      <c r="AH31" s="15">
        <v>-79235.039077550449</v>
      </c>
      <c r="AI31" s="15">
        <v>-1137.6683481358841</v>
      </c>
      <c r="AJ31" s="15">
        <v>-56108.478461108745</v>
      </c>
      <c r="AK31" s="15">
        <v>-48489.826309346361</v>
      </c>
      <c r="AL31" s="15">
        <v>-58184.877470335567</v>
      </c>
      <c r="AM31" s="15">
        <v>-114284.45204084663</v>
      </c>
      <c r="AN31" s="15">
        <v>-10993.481901522331</v>
      </c>
      <c r="AO31" s="15">
        <v>-105671.69048181346</v>
      </c>
      <c r="AP31" s="15">
        <v>-63149.836212944894</v>
      </c>
      <c r="AQ31" s="15">
        <v>-91839.260957436461</v>
      </c>
      <c r="AR31" s="15">
        <v>-75167.36361136724</v>
      </c>
      <c r="AS31" s="15">
        <v>-24028.79693673176</v>
      </c>
      <c r="AT31" s="15">
        <v>3947.9864370274536</v>
      </c>
      <c r="AU31" s="15">
        <v>-25507.966847102562</v>
      </c>
      <c r="AV31" s="15">
        <v>-19350.06935303544</v>
      </c>
      <c r="AW31" s="15">
        <v>150865.80313898413</v>
      </c>
      <c r="AX31" s="15">
        <v>-87752.242591215778</v>
      </c>
      <c r="AY31" s="15">
        <v>-80216.00991262187</v>
      </c>
      <c r="AZ31" s="15">
        <v>67678.756957280682</v>
      </c>
      <c r="BA31" s="15">
        <v>325705.94173165289</v>
      </c>
      <c r="BB31" s="15">
        <v>-127428.29787307564</v>
      </c>
      <c r="BC31" s="15">
        <v>-48906.530957630406</v>
      </c>
      <c r="BD31" s="15">
        <v>-47792.912980411289</v>
      </c>
      <c r="BE31" s="15">
        <v>50005.134039002558</v>
      </c>
      <c r="BF31" s="15">
        <v>276464.97218381771</v>
      </c>
      <c r="BG31" s="15">
        <v>-5603.1675835023725</v>
      </c>
      <c r="BH31" s="15">
        <v>-92762.490572762137</v>
      </c>
      <c r="BI31" s="15">
        <v>-34153.550235163013</v>
      </c>
      <c r="BJ31" s="15">
        <v>-35049.037542267848</v>
      </c>
      <c r="BK31" s="15">
        <v>-66516.212981730787</v>
      </c>
      <c r="BL31" s="15">
        <v>661569.3173753107</v>
      </c>
      <c r="BM31" s="15">
        <v>-55574.690374875208</v>
      </c>
      <c r="BN31" s="15">
        <v>-85065.812641298762</v>
      </c>
      <c r="BO31" s="15">
        <v>-266806.9420562734</v>
      </c>
      <c r="BP31" s="15">
        <v>608077.18375565764</v>
      </c>
      <c r="BQ31" s="15">
        <v>-9427.0473193298967</v>
      </c>
      <c r="BR31" s="15">
        <v>1559837.6749534362</v>
      </c>
      <c r="BS31" s="15">
        <v>-82325.889728667375</v>
      </c>
      <c r="BT31" s="15">
        <v>-74412.675709650954</v>
      </c>
      <c r="BU31" s="15">
        <v>-8603.4204181859186</v>
      </c>
      <c r="BV31" s="15">
        <v>-49810.11439332884</v>
      </c>
      <c r="BW31" s="15">
        <v>-139291.87264692641</v>
      </c>
      <c r="BX31" s="15">
        <v>-24799.894646013905</v>
      </c>
      <c r="BY31" s="15">
        <v>-3199.0173669678657</v>
      </c>
      <c r="BZ31" s="15">
        <v>-14550.578679894325</v>
      </c>
      <c r="CA31" s="15"/>
      <c r="CB31" s="15"/>
    </row>
    <row r="32" spans="1:80" s="32" customFormat="1" x14ac:dyDescent="0.2">
      <c r="A32" s="21"/>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row>
    <row r="33" spans="1:80" s="32" customFormat="1" x14ac:dyDescent="0.2">
      <c r="A33" s="21"/>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row>
    <row r="34" spans="1:80" s="32" customFormat="1" x14ac:dyDescent="0.2">
      <c r="A34" s="59" t="s">
        <v>137</v>
      </c>
      <c r="B34" s="57" t="s">
        <v>185</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row>
    <row r="35" spans="1:80" s="32" customFormat="1" x14ac:dyDescent="0.2">
      <c r="A35" s="21"/>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row>
    <row r="36" spans="1:80" x14ac:dyDescent="0.2">
      <c r="B36" s="3" t="s">
        <v>186</v>
      </c>
      <c r="C36" s="10">
        <v>0.6</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s="32" customFormat="1" x14ac:dyDescent="0.2">
      <c r="A37" s="21"/>
      <c r="B37" s="3" t="s">
        <v>187</v>
      </c>
      <c r="C37" s="72">
        <v>0.2</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row>
    <row r="38" spans="1:80" s="32" customFormat="1" x14ac:dyDescent="0.2">
      <c r="A38" s="2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row>
    <row r="39" spans="1:80" s="30" customFormat="1" x14ac:dyDescent="0.2">
      <c r="A39" s="33"/>
      <c r="B39" s="30" t="s">
        <v>190</v>
      </c>
      <c r="C39" s="36">
        <v>98735137.800000012</v>
      </c>
      <c r="D39" s="43">
        <v>17825842.050000001</v>
      </c>
      <c r="E39" s="43">
        <v>2215328</v>
      </c>
      <c r="F39" s="43">
        <v>188966.55000000002</v>
      </c>
      <c r="G39" s="43">
        <v>132286.79999999999</v>
      </c>
      <c r="H39" s="43">
        <v>694476.45</v>
      </c>
      <c r="I39" s="43">
        <v>2678223.9499999997</v>
      </c>
      <c r="J39" s="43">
        <v>513783.89999999997</v>
      </c>
      <c r="K39" s="43">
        <v>216660.25</v>
      </c>
      <c r="L39" s="43">
        <v>196272.94999999998</v>
      </c>
      <c r="M39" s="43">
        <v>122227.8</v>
      </c>
      <c r="N39" s="43">
        <v>295740.64999999997</v>
      </c>
      <c r="O39" s="43">
        <v>1189235.25</v>
      </c>
      <c r="P39" s="43">
        <v>1980258.8</v>
      </c>
      <c r="Q39" s="43">
        <v>826265.79999999993</v>
      </c>
      <c r="R39" s="43">
        <v>908314.45000000007</v>
      </c>
      <c r="S39" s="43">
        <v>1097853.1499999999</v>
      </c>
      <c r="T39" s="43">
        <v>1224972.8</v>
      </c>
      <c r="U39" s="43">
        <v>836735.55</v>
      </c>
      <c r="V39" s="43">
        <v>592865.15</v>
      </c>
      <c r="W39" s="43">
        <v>616742.5</v>
      </c>
      <c r="X39" s="43">
        <v>1195222.25</v>
      </c>
      <c r="Y39" s="43">
        <v>1199837.3</v>
      </c>
      <c r="Z39" s="43">
        <v>291657.09999999998</v>
      </c>
      <c r="AA39" s="43">
        <v>1993175.3</v>
      </c>
      <c r="AB39" s="43">
        <v>100249.7</v>
      </c>
      <c r="AC39" s="43">
        <v>657766</v>
      </c>
      <c r="AD39" s="43">
        <v>264374.09999999998</v>
      </c>
      <c r="AE39" s="43">
        <v>804955.75</v>
      </c>
      <c r="AF39" s="43">
        <v>389117.15</v>
      </c>
      <c r="AG39" s="43">
        <v>1274355.6499999999</v>
      </c>
      <c r="AH39" s="43">
        <v>2583820.9000000004</v>
      </c>
      <c r="AI39" s="43">
        <v>750557.25</v>
      </c>
      <c r="AJ39" s="43">
        <v>829828.6</v>
      </c>
      <c r="AK39" s="43">
        <v>1112482.6500000001</v>
      </c>
      <c r="AL39" s="43">
        <v>564241</v>
      </c>
      <c r="AM39" s="43">
        <v>906863.65</v>
      </c>
      <c r="AN39" s="43">
        <v>464011.5</v>
      </c>
      <c r="AO39" s="43">
        <v>1562710.8499999999</v>
      </c>
      <c r="AP39" s="43">
        <v>1128487.5999999999</v>
      </c>
      <c r="AQ39" s="43">
        <v>1296192</v>
      </c>
      <c r="AR39" s="43">
        <v>578616.6</v>
      </c>
      <c r="AS39" s="43">
        <v>285157.75</v>
      </c>
      <c r="AT39" s="43">
        <v>289156.59999999998</v>
      </c>
      <c r="AU39" s="43">
        <v>935250.0499999997</v>
      </c>
      <c r="AV39" s="43">
        <v>487574.25</v>
      </c>
      <c r="AW39" s="43">
        <v>587838.29999999993</v>
      </c>
      <c r="AX39" s="43">
        <v>723004.35</v>
      </c>
      <c r="AY39" s="43">
        <v>1219307.2</v>
      </c>
      <c r="AZ39" s="43">
        <v>620717.29999999993</v>
      </c>
      <c r="BA39" s="43">
        <v>4720484.1499999994</v>
      </c>
      <c r="BB39" s="43">
        <v>1441740.25</v>
      </c>
      <c r="BC39" s="43">
        <v>518555.15</v>
      </c>
      <c r="BD39" s="43">
        <v>971781.15</v>
      </c>
      <c r="BE39" s="43">
        <v>1430836.9000000001</v>
      </c>
      <c r="BF39" s="43">
        <v>2565068.65</v>
      </c>
      <c r="BG39" s="43">
        <v>436496.95</v>
      </c>
      <c r="BH39" s="43">
        <v>1261138.7999999998</v>
      </c>
      <c r="BI39" s="43">
        <v>999725.2</v>
      </c>
      <c r="BJ39" s="43">
        <v>258840.55000000002</v>
      </c>
      <c r="BK39" s="43">
        <v>722804.3</v>
      </c>
      <c r="BL39" s="43">
        <v>2364657.1999999997</v>
      </c>
      <c r="BM39" s="43">
        <v>622801.65</v>
      </c>
      <c r="BN39" s="43">
        <v>1125107.45</v>
      </c>
      <c r="BO39" s="43">
        <v>2375744.9</v>
      </c>
      <c r="BP39" s="43">
        <v>2020006.2</v>
      </c>
      <c r="BQ39" s="43">
        <v>1251239.3999999999</v>
      </c>
      <c r="BR39" s="43">
        <v>6226121.1000000006</v>
      </c>
      <c r="BS39" s="43">
        <v>749158.35</v>
      </c>
      <c r="BT39" s="43">
        <v>509456.75</v>
      </c>
      <c r="BU39" s="43">
        <v>174493.6</v>
      </c>
      <c r="BV39" s="43">
        <v>513277.55</v>
      </c>
      <c r="BW39" s="43">
        <v>3638303.6500000004</v>
      </c>
      <c r="BX39" s="43">
        <v>237750.1</v>
      </c>
      <c r="BY39" s="43">
        <v>729242.95</v>
      </c>
      <c r="BZ39" s="43">
        <v>1420723.4</v>
      </c>
      <c r="CA39" s="43"/>
      <c r="CB39" s="43" t="s">
        <v>262</v>
      </c>
    </row>
    <row r="40" spans="1:80" s="30" customFormat="1" x14ac:dyDescent="0.2">
      <c r="A40" s="33"/>
      <c r="B40" s="30" t="s">
        <v>191</v>
      </c>
      <c r="C40" s="36">
        <v>187.72116463580417</v>
      </c>
      <c r="D40" s="36">
        <v>231.71208030572851</v>
      </c>
      <c r="E40" s="36">
        <v>223.45450877546904</v>
      </c>
      <c r="F40" s="36">
        <v>135.65437903804738</v>
      </c>
      <c r="G40" s="36">
        <v>105.57605746209097</v>
      </c>
      <c r="H40" s="36">
        <v>191.89733351754626</v>
      </c>
      <c r="I40" s="36">
        <v>280.09035243672866</v>
      </c>
      <c r="J40" s="36">
        <v>143.39489254814401</v>
      </c>
      <c r="K40" s="36">
        <v>219.29175101214574</v>
      </c>
      <c r="L40" s="36">
        <v>123.67545683679899</v>
      </c>
      <c r="M40" s="36">
        <v>119.13040935672515</v>
      </c>
      <c r="N40" s="36">
        <v>125.10179780033839</v>
      </c>
      <c r="O40" s="36">
        <v>156.06761811023622</v>
      </c>
      <c r="P40" s="36">
        <v>202.54257952337119</v>
      </c>
      <c r="Q40" s="36">
        <v>119.50619033844373</v>
      </c>
      <c r="R40" s="36">
        <v>260.93491812697505</v>
      </c>
      <c r="S40" s="36">
        <v>175.6846135381661</v>
      </c>
      <c r="T40" s="36">
        <v>148.44556471158506</v>
      </c>
      <c r="U40" s="36">
        <v>211.13690386071158</v>
      </c>
      <c r="V40" s="36">
        <v>117.00516084468127</v>
      </c>
      <c r="W40" s="36">
        <v>89.525693133981704</v>
      </c>
      <c r="X40" s="36">
        <v>117.4319365297701</v>
      </c>
      <c r="Y40" s="36">
        <v>244.56528740317978</v>
      </c>
      <c r="Z40" s="36">
        <v>136.47969115582592</v>
      </c>
      <c r="AA40" s="36">
        <v>162.33713145463432</v>
      </c>
      <c r="AB40" s="36">
        <v>64.42782776349614</v>
      </c>
      <c r="AC40" s="36">
        <v>71.6520697167756</v>
      </c>
      <c r="AD40" s="36">
        <v>106.94745145631067</v>
      </c>
      <c r="AE40" s="36">
        <v>131.93832978200294</v>
      </c>
      <c r="AF40" s="36">
        <v>107.90825013865781</v>
      </c>
      <c r="AG40" s="36">
        <v>174.52145302656805</v>
      </c>
      <c r="AH40" s="36">
        <v>189.91700845277475</v>
      </c>
      <c r="AI40" s="36">
        <v>142.17792195491572</v>
      </c>
      <c r="AJ40" s="36">
        <v>153.81438368860054</v>
      </c>
      <c r="AK40" s="36">
        <v>172.66531895079933</v>
      </c>
      <c r="AL40" s="36">
        <v>112.51066799601196</v>
      </c>
      <c r="AM40" s="36">
        <v>136.10440492270749</v>
      </c>
      <c r="AN40" s="36">
        <v>296.87236084452974</v>
      </c>
      <c r="AO40" s="36">
        <v>167.83491032112553</v>
      </c>
      <c r="AP40" s="36">
        <v>216.55874112454421</v>
      </c>
      <c r="AQ40" s="36">
        <v>224.91618948464341</v>
      </c>
      <c r="AR40" s="36">
        <v>192.87219999999999</v>
      </c>
      <c r="AS40" s="36">
        <v>154.38968597726043</v>
      </c>
      <c r="AT40" s="36">
        <v>156.72444444444443</v>
      </c>
      <c r="AU40" s="36">
        <v>232.59140761004718</v>
      </c>
      <c r="AV40" s="36">
        <v>161.55541749502981</v>
      </c>
      <c r="AW40" s="36">
        <v>116.38057810334585</v>
      </c>
      <c r="AX40" s="36">
        <v>129.94326923076923</v>
      </c>
      <c r="AY40" s="36">
        <v>178.0010510948905</v>
      </c>
      <c r="AZ40" s="36">
        <v>151.02610705596106</v>
      </c>
      <c r="BA40" s="36">
        <v>167.08495504743024</v>
      </c>
      <c r="BB40" s="36">
        <v>144.23171768707482</v>
      </c>
      <c r="BC40" s="36">
        <v>198.52800535987751</v>
      </c>
      <c r="BD40" s="36">
        <v>260.32176533619077</v>
      </c>
      <c r="BE40" s="36">
        <v>287.37435227957423</v>
      </c>
      <c r="BF40" s="36">
        <v>286.47181706499885</v>
      </c>
      <c r="BG40" s="36">
        <v>220.45300505050506</v>
      </c>
      <c r="BH40" s="36">
        <v>199.42106261859578</v>
      </c>
      <c r="BI40" s="36">
        <v>193.63261669571952</v>
      </c>
      <c r="BJ40" s="36">
        <v>159.87680667078445</v>
      </c>
      <c r="BK40" s="36">
        <v>247.53571917808222</v>
      </c>
      <c r="BL40" s="36">
        <v>245.50012458471758</v>
      </c>
      <c r="BM40" s="36">
        <v>157.23343852562485</v>
      </c>
      <c r="BN40" s="36">
        <v>172.14006272949817</v>
      </c>
      <c r="BO40" s="36">
        <v>171.76956836092833</v>
      </c>
      <c r="BP40" s="36">
        <v>193.37604824813326</v>
      </c>
      <c r="BQ40" s="36">
        <v>306.60117618230822</v>
      </c>
      <c r="BR40" s="36">
        <v>253.70282792062267</v>
      </c>
      <c r="BS40" s="36">
        <v>149.92162297378425</v>
      </c>
      <c r="BT40" s="36">
        <v>111.04113993025284</v>
      </c>
      <c r="BU40" s="36">
        <v>114.27216764898495</v>
      </c>
      <c r="BV40" s="36">
        <v>160.34912527335209</v>
      </c>
      <c r="BW40" s="36">
        <v>199.6216202128827</v>
      </c>
      <c r="BX40" s="36">
        <v>112.41139479905438</v>
      </c>
      <c r="BY40" s="36">
        <v>206.70151643990928</v>
      </c>
      <c r="BZ40" s="36">
        <v>166.69287809456762</v>
      </c>
      <c r="CA40" s="36"/>
      <c r="CB40" s="36"/>
    </row>
    <row r="41" spans="1:80" s="32" customFormat="1" x14ac:dyDescent="0.2">
      <c r="A41" s="21"/>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row>
    <row r="42" spans="1:80" s="32" customFormat="1" x14ac:dyDescent="0.2">
      <c r="A42" s="21"/>
      <c r="B42" s="32" t="s">
        <v>185</v>
      </c>
      <c r="C42" s="15">
        <v>4491184.2792570218</v>
      </c>
      <c r="D42" s="15">
        <v>2030559.0800417692</v>
      </c>
      <c r="E42" s="15">
        <v>212556.22428038248</v>
      </c>
      <c r="F42" s="15">
        <v>-14505.806467535042</v>
      </c>
      <c r="G42" s="15">
        <v>-20585.56385773253</v>
      </c>
      <c r="H42" s="15">
        <v>9068.1331098147657</v>
      </c>
      <c r="I42" s="15">
        <v>529940.50425146404</v>
      </c>
      <c r="J42" s="15">
        <v>-31764.206578017271</v>
      </c>
      <c r="K42" s="15">
        <v>18715.043603895279</v>
      </c>
      <c r="L42" s="15">
        <v>-20328.107655404248</v>
      </c>
      <c r="M42" s="15">
        <v>-14074.822983267017</v>
      </c>
      <c r="N42" s="15">
        <v>-29606.436639808224</v>
      </c>
      <c r="O42" s="15">
        <v>-48240.00490496555</v>
      </c>
      <c r="P42" s="15">
        <v>86945.384013445626</v>
      </c>
      <c r="Q42" s="15">
        <v>-94327.666458390027</v>
      </c>
      <c r="R42" s="15">
        <v>152914.24554165947</v>
      </c>
      <c r="S42" s="15">
        <v>-15043.281561828058</v>
      </c>
      <c r="T42" s="15">
        <v>-64820.450114931213</v>
      </c>
      <c r="U42" s="15">
        <v>55677.944728984839</v>
      </c>
      <c r="V42" s="15">
        <v>-71663.598241923944</v>
      </c>
      <c r="W42" s="15">
        <v>-135293.72063521101</v>
      </c>
      <c r="X42" s="15">
        <v>-143080.75273264296</v>
      </c>
      <c r="Y42" s="15">
        <v>167326.35977804684</v>
      </c>
      <c r="Z42" s="15">
        <v>-21900.605765342709</v>
      </c>
      <c r="AA42" s="15">
        <v>-62333.031879680697</v>
      </c>
      <c r="AB42" s="15">
        <v>-38368.886434662265</v>
      </c>
      <c r="AC42" s="15">
        <v>-213102.85827133647</v>
      </c>
      <c r="AD42" s="15">
        <v>-39934.523795941583</v>
      </c>
      <c r="AE42" s="15">
        <v>-68066.215088608267</v>
      </c>
      <c r="AF42" s="15">
        <v>-57561.073935341963</v>
      </c>
      <c r="AG42" s="15">
        <v>-19276.85883412843</v>
      </c>
      <c r="AH42" s="15">
        <v>17924.673077930842</v>
      </c>
      <c r="AI42" s="15">
        <v>-48084.555622482032</v>
      </c>
      <c r="AJ42" s="15">
        <v>-36585.416642032716</v>
      </c>
      <c r="AK42" s="15">
        <v>-19400.962749697235</v>
      </c>
      <c r="AL42" s="15">
        <v>-75436.128129711593</v>
      </c>
      <c r="AM42" s="15">
        <v>-68784.493993672644</v>
      </c>
      <c r="AN42" s="15">
        <v>102361.99180454283</v>
      </c>
      <c r="AO42" s="15">
        <v>-37032.182784794561</v>
      </c>
      <c r="AP42" s="15">
        <v>90163.566649694607</v>
      </c>
      <c r="AQ42" s="15">
        <v>128612.95692231631</v>
      </c>
      <c r="AR42" s="15">
        <v>9271.8636555524754</v>
      </c>
      <c r="AS42" s="15">
        <v>-12312.648216466061</v>
      </c>
      <c r="AT42" s="15">
        <v>-11437.789750611744</v>
      </c>
      <c r="AU42" s="15">
        <v>108253.94819965868</v>
      </c>
      <c r="AV42" s="15">
        <v>-15793.644974171402</v>
      </c>
      <c r="AW42" s="15">
        <v>-72068.260515089394</v>
      </c>
      <c r="AX42" s="15">
        <v>-64295.242006722889</v>
      </c>
      <c r="AY42" s="15">
        <v>-13316.555551051733</v>
      </c>
      <c r="AZ42" s="15">
        <v>-30163.337330631035</v>
      </c>
      <c r="BA42" s="15">
        <v>-116602.83865814806</v>
      </c>
      <c r="BB42" s="15">
        <v>-86944.102339899735</v>
      </c>
      <c r="BC42" s="15">
        <v>16936.480782767736</v>
      </c>
      <c r="BD42" s="15">
        <v>162610.8254487259</v>
      </c>
      <c r="BE42" s="15">
        <v>297703.93276699865</v>
      </c>
      <c r="BF42" s="15">
        <v>530528.00511060539</v>
      </c>
      <c r="BG42" s="15">
        <v>38885.426412664652</v>
      </c>
      <c r="BH42" s="15">
        <v>44394.092905904494</v>
      </c>
      <c r="BI42" s="15">
        <v>18312.496191205762</v>
      </c>
      <c r="BJ42" s="15">
        <v>-9016.0031090733883</v>
      </c>
      <c r="BK42" s="15">
        <v>104795.09955807113</v>
      </c>
      <c r="BL42" s="15">
        <v>333916.1653367604</v>
      </c>
      <c r="BM42" s="15">
        <v>-24152.376624484063</v>
      </c>
      <c r="BN42" s="15">
        <v>-20367.616411923209</v>
      </c>
      <c r="BO42" s="15">
        <v>-44125.305615561549</v>
      </c>
      <c r="BP42" s="15">
        <v>35442.548528633779</v>
      </c>
      <c r="BQ42" s="15">
        <v>291089.59627276979</v>
      </c>
      <c r="BR42" s="15">
        <v>971553.59920363838</v>
      </c>
      <c r="BS42" s="15">
        <v>-37776.86193702271</v>
      </c>
      <c r="BT42" s="15">
        <v>-70361.590669813901</v>
      </c>
      <c r="BU42" s="15">
        <v>-22431.323679774592</v>
      </c>
      <c r="BV42" s="15">
        <v>-17523.579599841825</v>
      </c>
      <c r="BW42" s="15">
        <v>130138.62200869998</v>
      </c>
      <c r="BX42" s="15">
        <v>-31856.032640945163</v>
      </c>
      <c r="BY42" s="15">
        <v>40177.608698929696</v>
      </c>
      <c r="BZ42" s="15">
        <v>-35844.817238191834</v>
      </c>
      <c r="CA42" s="15"/>
      <c r="CB42" s="15"/>
    </row>
    <row r="43" spans="1:80" s="32" customFormat="1" x14ac:dyDescent="0.2">
      <c r="A43" s="21"/>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row>
    <row r="44" spans="1:80" x14ac:dyDescent="0.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row>
    <row r="45" spans="1:80" s="54" customFormat="1" ht="15.75" x14ac:dyDescent="0.25">
      <c r="A45" s="64" t="s">
        <v>99</v>
      </c>
      <c r="B45" s="64" t="s">
        <v>144</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row>
    <row r="46" spans="1:80" x14ac:dyDescent="0.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row>
    <row r="47" spans="1:80" x14ac:dyDescent="0.2">
      <c r="B47" s="3" t="s">
        <v>183</v>
      </c>
      <c r="C47" s="5">
        <v>9455885.3920856919</v>
      </c>
      <c r="D47" s="5">
        <v>6882947.9552448131</v>
      </c>
      <c r="E47" s="5">
        <v>0</v>
      </c>
      <c r="F47" s="5">
        <v>0</v>
      </c>
      <c r="G47" s="5">
        <v>0</v>
      </c>
      <c r="H47" s="5">
        <v>0</v>
      </c>
      <c r="I47" s="5">
        <v>0</v>
      </c>
      <c r="J47" s="5">
        <v>58569.879309253352</v>
      </c>
      <c r="K47" s="5">
        <v>0</v>
      </c>
      <c r="L47" s="5">
        <v>0</v>
      </c>
      <c r="M47" s="5">
        <v>0</v>
      </c>
      <c r="N47" s="5">
        <v>0</v>
      </c>
      <c r="O47" s="5">
        <v>92586.245840499687</v>
      </c>
      <c r="P47" s="5">
        <v>435175.27891503478</v>
      </c>
      <c r="Q47" s="5">
        <v>0</v>
      </c>
      <c r="R47" s="5">
        <v>0</v>
      </c>
      <c r="S47" s="5">
        <v>368994.76531329169</v>
      </c>
      <c r="T47" s="5">
        <v>0</v>
      </c>
      <c r="U47" s="5">
        <v>0</v>
      </c>
      <c r="V47" s="5">
        <v>0</v>
      </c>
      <c r="W47" s="5">
        <v>0</v>
      </c>
      <c r="X47" s="5">
        <v>171581.53950979083</v>
      </c>
      <c r="Y47" s="5">
        <v>0</v>
      </c>
      <c r="Z47" s="5">
        <v>0</v>
      </c>
      <c r="AA47" s="5">
        <v>0</v>
      </c>
      <c r="AB47" s="5">
        <v>0</v>
      </c>
      <c r="AC47" s="5">
        <v>0</v>
      </c>
      <c r="AD47" s="5">
        <v>0</v>
      </c>
      <c r="AE47" s="5">
        <v>0</v>
      </c>
      <c r="AF47" s="5">
        <v>0</v>
      </c>
      <c r="AG47" s="5">
        <v>0</v>
      </c>
      <c r="AH47" s="5">
        <v>0</v>
      </c>
      <c r="AI47" s="5">
        <v>85632.463380839632</v>
      </c>
      <c r="AJ47" s="5">
        <v>0</v>
      </c>
      <c r="AK47" s="5">
        <v>0</v>
      </c>
      <c r="AL47" s="5">
        <v>0</v>
      </c>
      <c r="AM47" s="5">
        <v>0</v>
      </c>
      <c r="AN47" s="5">
        <v>0</v>
      </c>
      <c r="AO47" s="5">
        <v>0</v>
      </c>
      <c r="AP47" s="5">
        <v>0</v>
      </c>
      <c r="AQ47" s="5">
        <v>0</v>
      </c>
      <c r="AR47" s="5">
        <v>0</v>
      </c>
      <c r="AS47" s="5">
        <v>0</v>
      </c>
      <c r="AT47" s="5">
        <v>0</v>
      </c>
      <c r="AU47" s="5">
        <v>0</v>
      </c>
      <c r="AV47" s="5">
        <v>0</v>
      </c>
      <c r="AW47" s="5">
        <v>0</v>
      </c>
      <c r="AX47" s="5">
        <v>0</v>
      </c>
      <c r="AY47" s="5">
        <v>61901.829935357331</v>
      </c>
      <c r="AZ47" s="5">
        <v>0</v>
      </c>
      <c r="BA47" s="5">
        <v>354242.2939377685</v>
      </c>
      <c r="BB47" s="5">
        <v>0</v>
      </c>
      <c r="BC47" s="5">
        <v>0</v>
      </c>
      <c r="BD47" s="5">
        <v>0</v>
      </c>
      <c r="BE47" s="5">
        <v>30931.50733987509</v>
      </c>
      <c r="BF47" s="5">
        <v>0</v>
      </c>
      <c r="BG47" s="5">
        <v>0</v>
      </c>
      <c r="BH47" s="5">
        <v>0</v>
      </c>
      <c r="BI47" s="5">
        <v>0</v>
      </c>
      <c r="BJ47" s="5">
        <v>0</v>
      </c>
      <c r="BK47" s="5">
        <v>0</v>
      </c>
      <c r="BL47" s="5">
        <v>0</v>
      </c>
      <c r="BM47" s="5">
        <v>0</v>
      </c>
      <c r="BN47" s="5">
        <v>0</v>
      </c>
      <c r="BO47" s="5">
        <v>0</v>
      </c>
      <c r="BP47" s="5">
        <v>133442.57026638577</v>
      </c>
      <c r="BQ47" s="5">
        <v>0</v>
      </c>
      <c r="BR47" s="5">
        <v>678787.17149103712</v>
      </c>
      <c r="BS47" s="5">
        <v>0</v>
      </c>
      <c r="BT47" s="5">
        <v>0</v>
      </c>
      <c r="BU47" s="5">
        <v>0</v>
      </c>
      <c r="BV47" s="5">
        <v>0</v>
      </c>
      <c r="BW47" s="5">
        <v>0</v>
      </c>
      <c r="BX47" s="5">
        <v>0</v>
      </c>
      <c r="BY47" s="5">
        <v>101091.89160174315</v>
      </c>
      <c r="BZ47" s="5">
        <v>0</v>
      </c>
      <c r="CA47" s="5"/>
      <c r="CB47" s="5"/>
    </row>
    <row r="48" spans="1:80" x14ac:dyDescent="0.2">
      <c r="B48" s="3" t="s">
        <v>184</v>
      </c>
      <c r="C48" s="5">
        <v>8164921.8520233463</v>
      </c>
      <c r="D48" s="5">
        <v>7681779.3879539054</v>
      </c>
      <c r="E48" s="5">
        <v>190862.27751690528</v>
      </c>
      <c r="F48" s="5">
        <v>-30513.806563544851</v>
      </c>
      <c r="G48" s="5">
        <v>-11072.39546168105</v>
      </c>
      <c r="H48" s="5">
        <v>-93410.509283179344</v>
      </c>
      <c r="I48" s="5">
        <v>-160897.52965729786</v>
      </c>
      <c r="J48" s="5">
        <v>-50021.341799842936</v>
      </c>
      <c r="K48" s="5">
        <v>-23682.697376010277</v>
      </c>
      <c r="L48" s="5">
        <v>-60912.922890413276</v>
      </c>
      <c r="M48" s="5">
        <v>-20055.617275087596</v>
      </c>
      <c r="N48" s="5">
        <v>-58782.737405757391</v>
      </c>
      <c r="O48" s="5">
        <v>248020.96208138164</v>
      </c>
      <c r="P48" s="5">
        <v>233503.5079516625</v>
      </c>
      <c r="Q48" s="5">
        <v>-90223.201216331043</v>
      </c>
      <c r="R48" s="5">
        <v>-19242.210597056441</v>
      </c>
      <c r="S48" s="5">
        <v>-28633.679982477941</v>
      </c>
      <c r="T48" s="5">
        <v>189063.87195899765</v>
      </c>
      <c r="U48" s="5">
        <v>-49643.590790616116</v>
      </c>
      <c r="V48" s="5">
        <v>-80825.508279599249</v>
      </c>
      <c r="W48" s="5">
        <v>-75432.121019569633</v>
      </c>
      <c r="X48" s="5">
        <v>-180350.70970549859</v>
      </c>
      <c r="Y48" s="5">
        <v>-48678.973812455886</v>
      </c>
      <c r="Z48" s="5">
        <v>-31405.68321916393</v>
      </c>
      <c r="AA48" s="5">
        <v>-121477.30023345567</v>
      </c>
      <c r="AB48" s="5">
        <v>-17056.207446429136</v>
      </c>
      <c r="AC48" s="5">
        <v>-268973.69425078377</v>
      </c>
      <c r="AD48" s="5">
        <v>-76688.271855766594</v>
      </c>
      <c r="AE48" s="5">
        <v>-82389.927217650504</v>
      </c>
      <c r="AF48" s="5">
        <v>-65711.57358086342</v>
      </c>
      <c r="AG48" s="5">
        <v>-123181.49787006786</v>
      </c>
      <c r="AH48" s="5">
        <v>-79235.039077550449</v>
      </c>
      <c r="AI48" s="5">
        <v>-1137.6683481358841</v>
      </c>
      <c r="AJ48" s="5">
        <v>-56108.478461108745</v>
      </c>
      <c r="AK48" s="5">
        <v>-48489.826309346361</v>
      </c>
      <c r="AL48" s="5">
        <v>-58184.877470335567</v>
      </c>
      <c r="AM48" s="5">
        <v>-114284.45204084663</v>
      </c>
      <c r="AN48" s="5">
        <v>-10993.481901522331</v>
      </c>
      <c r="AO48" s="5">
        <v>-105671.69048181346</v>
      </c>
      <c r="AP48" s="5">
        <v>-63149.836212944894</v>
      </c>
      <c r="AQ48" s="5">
        <v>-91839.260957436461</v>
      </c>
      <c r="AR48" s="5">
        <v>-75167.36361136724</v>
      </c>
      <c r="AS48" s="5">
        <v>-24028.79693673176</v>
      </c>
      <c r="AT48" s="5">
        <v>3947.9864370274536</v>
      </c>
      <c r="AU48" s="5">
        <v>-25507.966847102562</v>
      </c>
      <c r="AV48" s="5">
        <v>-19350.06935303544</v>
      </c>
      <c r="AW48" s="5">
        <v>150865.80313898413</v>
      </c>
      <c r="AX48" s="5">
        <v>-87752.242591215778</v>
      </c>
      <c r="AY48" s="5">
        <v>-80216.00991262187</v>
      </c>
      <c r="AZ48" s="5">
        <v>67678.756957280682</v>
      </c>
      <c r="BA48" s="5">
        <v>325705.94173165289</v>
      </c>
      <c r="BB48" s="5">
        <v>-127428.29787307564</v>
      </c>
      <c r="BC48" s="5">
        <v>-48906.530957630406</v>
      </c>
      <c r="BD48" s="5">
        <v>-47792.912980411289</v>
      </c>
      <c r="BE48" s="5">
        <v>50005.134039002558</v>
      </c>
      <c r="BF48" s="5">
        <v>276464.97218381771</v>
      </c>
      <c r="BG48" s="5">
        <v>-5603.1675835023725</v>
      </c>
      <c r="BH48" s="5">
        <v>-92762.490572762137</v>
      </c>
      <c r="BI48" s="5">
        <v>-34153.550235163013</v>
      </c>
      <c r="BJ48" s="5">
        <v>-35049.037542267848</v>
      </c>
      <c r="BK48" s="5">
        <v>-66516.212981730787</v>
      </c>
      <c r="BL48" s="5">
        <v>661569.3173753107</v>
      </c>
      <c r="BM48" s="5">
        <v>-55574.690374875208</v>
      </c>
      <c r="BN48" s="5">
        <v>-85065.812641298762</v>
      </c>
      <c r="BO48" s="5">
        <v>-266806.9420562734</v>
      </c>
      <c r="BP48" s="5">
        <v>608077.18375565764</v>
      </c>
      <c r="BQ48" s="5">
        <v>-9427.0473193298967</v>
      </c>
      <c r="BR48" s="5">
        <v>1559837.6749534362</v>
      </c>
      <c r="BS48" s="5">
        <v>-82325.889728667375</v>
      </c>
      <c r="BT48" s="5">
        <v>-74412.675709650954</v>
      </c>
      <c r="BU48" s="5">
        <v>-8603.4204181859186</v>
      </c>
      <c r="BV48" s="5">
        <v>-49810.11439332884</v>
      </c>
      <c r="BW48" s="5">
        <v>-139291.87264692641</v>
      </c>
      <c r="BX48" s="5">
        <v>-24799.894646013905</v>
      </c>
      <c r="BY48" s="5">
        <v>-3199.0173669678657</v>
      </c>
      <c r="BZ48" s="5">
        <v>-14550.578679894325</v>
      </c>
      <c r="CA48" s="5"/>
      <c r="CB48" s="5"/>
    </row>
    <row r="49" spans="1:80" x14ac:dyDescent="0.2">
      <c r="B49" s="38" t="s">
        <v>185</v>
      </c>
      <c r="C49" s="5">
        <v>4491184.2792570218</v>
      </c>
      <c r="D49" s="5">
        <v>2030559.0800417692</v>
      </c>
      <c r="E49" s="5">
        <v>212556.22428038248</v>
      </c>
      <c r="F49" s="5">
        <v>-14505.806467535042</v>
      </c>
      <c r="G49" s="5">
        <v>-20585.56385773253</v>
      </c>
      <c r="H49" s="5">
        <v>9068.1331098147657</v>
      </c>
      <c r="I49" s="5">
        <v>529940.50425146404</v>
      </c>
      <c r="J49" s="5">
        <v>-31764.206578017271</v>
      </c>
      <c r="K49" s="5">
        <v>18715.043603895279</v>
      </c>
      <c r="L49" s="5">
        <v>-20328.107655404248</v>
      </c>
      <c r="M49" s="5">
        <v>-14074.822983267017</v>
      </c>
      <c r="N49" s="5">
        <v>-29606.436639808224</v>
      </c>
      <c r="O49" s="5">
        <v>-48240.00490496555</v>
      </c>
      <c r="P49" s="5">
        <v>86945.384013445626</v>
      </c>
      <c r="Q49" s="5">
        <v>-94327.666458390027</v>
      </c>
      <c r="R49" s="5">
        <v>152914.24554165947</v>
      </c>
      <c r="S49" s="5">
        <v>-15043.281561828058</v>
      </c>
      <c r="T49" s="5">
        <v>-64820.450114931213</v>
      </c>
      <c r="U49" s="5">
        <v>55677.944728984839</v>
      </c>
      <c r="V49" s="5">
        <v>-71663.598241923944</v>
      </c>
      <c r="W49" s="5">
        <v>-135293.72063521101</v>
      </c>
      <c r="X49" s="5">
        <v>-143080.75273264296</v>
      </c>
      <c r="Y49" s="5">
        <v>167326.35977804684</v>
      </c>
      <c r="Z49" s="5">
        <v>-21900.605765342709</v>
      </c>
      <c r="AA49" s="5">
        <v>-62333.031879680697</v>
      </c>
      <c r="AB49" s="5">
        <v>-38368.886434662265</v>
      </c>
      <c r="AC49" s="5">
        <v>-213102.85827133647</v>
      </c>
      <c r="AD49" s="5">
        <v>-39934.523795941583</v>
      </c>
      <c r="AE49" s="5">
        <v>-68066.215088608267</v>
      </c>
      <c r="AF49" s="5">
        <v>-57561.073935341963</v>
      </c>
      <c r="AG49" s="5">
        <v>-19276.85883412843</v>
      </c>
      <c r="AH49" s="5">
        <v>17924.673077930842</v>
      </c>
      <c r="AI49" s="5">
        <v>-48084.555622482032</v>
      </c>
      <c r="AJ49" s="5">
        <v>-36585.416642032716</v>
      </c>
      <c r="AK49" s="5">
        <v>-19400.962749697235</v>
      </c>
      <c r="AL49" s="5">
        <v>-75436.128129711593</v>
      </c>
      <c r="AM49" s="5">
        <v>-68784.493993672644</v>
      </c>
      <c r="AN49" s="5">
        <v>102361.99180454283</v>
      </c>
      <c r="AO49" s="5">
        <v>-37032.182784794561</v>
      </c>
      <c r="AP49" s="5">
        <v>90163.566649694607</v>
      </c>
      <c r="AQ49" s="5">
        <v>128612.95692231631</v>
      </c>
      <c r="AR49" s="5">
        <v>9271.8636555524754</v>
      </c>
      <c r="AS49" s="5">
        <v>-12312.648216466061</v>
      </c>
      <c r="AT49" s="5">
        <v>-11437.789750611744</v>
      </c>
      <c r="AU49" s="5">
        <v>108253.94819965868</v>
      </c>
      <c r="AV49" s="5">
        <v>-15793.644974171402</v>
      </c>
      <c r="AW49" s="5">
        <v>-72068.260515089394</v>
      </c>
      <c r="AX49" s="5">
        <v>-64295.242006722889</v>
      </c>
      <c r="AY49" s="5">
        <v>-13316.555551051733</v>
      </c>
      <c r="AZ49" s="5">
        <v>-30163.337330631035</v>
      </c>
      <c r="BA49" s="5">
        <v>-116602.83865814806</v>
      </c>
      <c r="BB49" s="5">
        <v>-86944.102339899735</v>
      </c>
      <c r="BC49" s="5">
        <v>16936.480782767736</v>
      </c>
      <c r="BD49" s="5">
        <v>162610.8254487259</v>
      </c>
      <c r="BE49" s="5">
        <v>297703.93276699865</v>
      </c>
      <c r="BF49" s="5">
        <v>530528.00511060539</v>
      </c>
      <c r="BG49" s="5">
        <v>38885.426412664652</v>
      </c>
      <c r="BH49" s="5">
        <v>44394.092905904494</v>
      </c>
      <c r="BI49" s="5">
        <v>18312.496191205762</v>
      </c>
      <c r="BJ49" s="5">
        <v>-9016.0031090733883</v>
      </c>
      <c r="BK49" s="5">
        <v>104795.09955807113</v>
      </c>
      <c r="BL49" s="5">
        <v>333916.1653367604</v>
      </c>
      <c r="BM49" s="5">
        <v>-24152.376624484063</v>
      </c>
      <c r="BN49" s="5">
        <v>-20367.616411923209</v>
      </c>
      <c r="BO49" s="5">
        <v>-44125.305615561549</v>
      </c>
      <c r="BP49" s="5">
        <v>35442.548528633779</v>
      </c>
      <c r="BQ49" s="5">
        <v>291089.59627276979</v>
      </c>
      <c r="BR49" s="5">
        <v>971553.59920363838</v>
      </c>
      <c r="BS49" s="5">
        <v>-37776.86193702271</v>
      </c>
      <c r="BT49" s="5">
        <v>-70361.590669813901</v>
      </c>
      <c r="BU49" s="5">
        <v>-22431.323679774592</v>
      </c>
      <c r="BV49" s="5">
        <v>-17523.579599841825</v>
      </c>
      <c r="BW49" s="5">
        <v>130138.62200869998</v>
      </c>
      <c r="BX49" s="5">
        <v>-31856.032640945163</v>
      </c>
      <c r="BY49" s="5">
        <v>40177.608698929696</v>
      </c>
      <c r="BZ49" s="5">
        <v>-35844.817238191834</v>
      </c>
      <c r="CA49" s="5"/>
      <c r="CB49" s="5"/>
    </row>
    <row r="50" spans="1:80" x14ac:dyDescent="0.2">
      <c r="B50" s="3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row>
    <row r="51" spans="1:80" s="32" customFormat="1" x14ac:dyDescent="0.2">
      <c r="A51" s="84"/>
      <c r="B51" s="84" t="s">
        <v>193</v>
      </c>
      <c r="C51" s="149">
        <v>26851900</v>
      </c>
      <c r="D51" s="149">
        <v>16595300</v>
      </c>
      <c r="E51" s="149">
        <v>403400</v>
      </c>
      <c r="F51" s="149">
        <v>0</v>
      </c>
      <c r="G51" s="149">
        <v>0</v>
      </c>
      <c r="H51" s="149">
        <v>0</v>
      </c>
      <c r="I51" s="149">
        <v>369000</v>
      </c>
      <c r="J51" s="149">
        <v>0</v>
      </c>
      <c r="K51" s="149">
        <v>0</v>
      </c>
      <c r="L51" s="149">
        <v>0</v>
      </c>
      <c r="M51" s="149">
        <v>0</v>
      </c>
      <c r="N51" s="149">
        <v>0</v>
      </c>
      <c r="O51" s="149">
        <v>292400</v>
      </c>
      <c r="P51" s="149">
        <v>755600</v>
      </c>
      <c r="Q51" s="149">
        <v>0</v>
      </c>
      <c r="R51" s="149">
        <v>133700</v>
      </c>
      <c r="S51" s="149">
        <v>325300</v>
      </c>
      <c r="T51" s="149">
        <v>124200</v>
      </c>
      <c r="U51" s="149">
        <v>6000</v>
      </c>
      <c r="V51" s="149">
        <v>0</v>
      </c>
      <c r="W51" s="149">
        <v>0</v>
      </c>
      <c r="X51" s="149">
        <v>0</v>
      </c>
      <c r="Y51" s="149">
        <v>118600</v>
      </c>
      <c r="Z51" s="149">
        <v>0</v>
      </c>
      <c r="AA51" s="149">
        <v>0</v>
      </c>
      <c r="AB51" s="149">
        <v>0</v>
      </c>
      <c r="AC51" s="149">
        <v>0</v>
      </c>
      <c r="AD51" s="149">
        <v>0</v>
      </c>
      <c r="AE51" s="149">
        <v>0</v>
      </c>
      <c r="AF51" s="149">
        <v>0</v>
      </c>
      <c r="AG51" s="149">
        <v>0</v>
      </c>
      <c r="AH51" s="149">
        <v>0</v>
      </c>
      <c r="AI51" s="149">
        <v>36400</v>
      </c>
      <c r="AJ51" s="149">
        <v>0</v>
      </c>
      <c r="AK51" s="149">
        <v>0</v>
      </c>
      <c r="AL51" s="149">
        <v>0</v>
      </c>
      <c r="AM51" s="149">
        <v>0</v>
      </c>
      <c r="AN51" s="149">
        <v>91400</v>
      </c>
      <c r="AO51" s="149">
        <v>0</v>
      </c>
      <c r="AP51" s="149">
        <v>27000</v>
      </c>
      <c r="AQ51" s="149">
        <v>36800</v>
      </c>
      <c r="AR51" s="149">
        <v>0</v>
      </c>
      <c r="AS51" s="149">
        <v>0</v>
      </c>
      <c r="AT51" s="149">
        <v>0</v>
      </c>
      <c r="AU51" s="149">
        <v>82700</v>
      </c>
      <c r="AV51" s="149">
        <v>0</v>
      </c>
      <c r="AW51" s="149">
        <v>78800</v>
      </c>
      <c r="AX51" s="149">
        <v>0</v>
      </c>
      <c r="AY51" s="149">
        <v>0</v>
      </c>
      <c r="AZ51" s="149">
        <v>37500</v>
      </c>
      <c r="BA51" s="149">
        <v>563300</v>
      </c>
      <c r="BB51" s="149">
        <v>0</v>
      </c>
      <c r="BC51" s="149">
        <v>0</v>
      </c>
      <c r="BD51" s="149">
        <v>114800</v>
      </c>
      <c r="BE51" s="149">
        <v>378600</v>
      </c>
      <c r="BF51" s="149">
        <v>807000</v>
      </c>
      <c r="BG51" s="149">
        <v>33300</v>
      </c>
      <c r="BH51" s="149">
        <v>0</v>
      </c>
      <c r="BI51" s="149">
        <v>0</v>
      </c>
      <c r="BJ51" s="149">
        <v>0</v>
      </c>
      <c r="BK51" s="149">
        <v>38300</v>
      </c>
      <c r="BL51" s="149">
        <v>995500</v>
      </c>
      <c r="BM51" s="149">
        <v>0</v>
      </c>
      <c r="BN51" s="149">
        <v>0</v>
      </c>
      <c r="BO51" s="149">
        <v>0</v>
      </c>
      <c r="BP51" s="149">
        <v>777000</v>
      </c>
      <c r="BQ51" s="149">
        <v>281700</v>
      </c>
      <c r="BR51" s="149">
        <v>3210200</v>
      </c>
      <c r="BS51" s="149">
        <v>0</v>
      </c>
      <c r="BT51" s="149">
        <v>0</v>
      </c>
      <c r="BU51" s="149">
        <v>0</v>
      </c>
      <c r="BV51" s="149">
        <v>0</v>
      </c>
      <c r="BW51" s="149">
        <v>0</v>
      </c>
      <c r="BX51" s="149">
        <v>0</v>
      </c>
      <c r="BY51" s="149">
        <v>138100</v>
      </c>
      <c r="BZ51" s="149">
        <v>0</v>
      </c>
      <c r="CA51" s="149"/>
      <c r="CB51" s="149"/>
    </row>
    <row r="52" spans="1:80" x14ac:dyDescent="0.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row>
    <row r="53" spans="1:80" x14ac:dyDescent="0.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row>
    <row r="54" spans="1:80" x14ac:dyDescent="0.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row>
    <row r="55" spans="1:80" x14ac:dyDescent="0.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row>
    <row r="56" spans="1:80" x14ac:dyDescent="0.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row>
    <row r="57" spans="1:80"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row>
    <row r="58" spans="1:80" x14ac:dyDescent="0.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row>
    <row r="59" spans="1:80" x14ac:dyDescent="0.2">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row>
    <row r="60" spans="1:80" x14ac:dyDescent="0.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row>
    <row r="61" spans="1:80" x14ac:dyDescent="0.2">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row>
    <row r="62" spans="1:80" x14ac:dyDescent="0.2">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row>
    <row r="63" spans="1:80" x14ac:dyDescent="0.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row>
    <row r="64" spans="1:80" x14ac:dyDescent="0.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row>
    <row r="65" spans="3:80" x14ac:dyDescent="0.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spans="3:80" x14ac:dyDescent="0.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row>
    <row r="67" spans="3:80" x14ac:dyDescent="0.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row>
    <row r="68" spans="3:80" x14ac:dyDescent="0.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row>
    <row r="69" spans="3:80" x14ac:dyDescent="0.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spans="3:80" x14ac:dyDescent="0.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row>
    <row r="71" spans="3:80" x14ac:dyDescent="0.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row>
    <row r="72" spans="3:80" x14ac:dyDescent="0.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row>
    <row r="73" spans="3:80" x14ac:dyDescent="0.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row>
    <row r="74" spans="3:80" x14ac:dyDescent="0.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spans="3:80" x14ac:dyDescent="0.2">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row>
    <row r="76" spans="3:80" x14ac:dyDescent="0.2">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row>
    <row r="77" spans="3:80" x14ac:dyDescent="0.2">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row>
    <row r="78" spans="3:80" x14ac:dyDescent="0.2">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row>
    <row r="79" spans="3:80" x14ac:dyDescent="0.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row>
  </sheetData>
  <sheetProtection sheet="1" objects="1" scenarios="1" selectLockedCells="1"/>
  <customSheetViews>
    <customSheetView guid="{9D399F31-A492-4634-9491-16051407BF4C}" scale="90" state="hidden">
      <pane xSplit="3" ySplit="5" topLeftCell="BS30" activePane="bottomRight" state="frozen"/>
      <selection pane="bottomRight" activeCell="BU59" sqref="BU59"/>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pane xSplit="2" ySplit="5" topLeftCell="C6" activePane="bottomRight" state="frozen"/>
      <selection pane="topRight"/>
      <selection pane="bottomLeft"/>
      <selection pane="bottomRight"/>
    </sheetView>
  </sheetViews>
  <sheetFormatPr baseColWidth="10" defaultRowHeight="12.75" x14ac:dyDescent="0.2"/>
  <cols>
    <col min="1" max="1" width="4" style="3" customWidth="1"/>
    <col min="2" max="2" width="54" style="3" bestFit="1" customWidth="1"/>
    <col min="3" max="3" width="21" style="3" customWidth="1"/>
    <col min="4" max="4" width="20.5703125" style="38" bestFit="1" customWidth="1"/>
    <col min="5" max="16384" width="11.42578125" style="38"/>
  </cols>
  <sheetData>
    <row r="1" spans="1:4" ht="26.25" x14ac:dyDescent="0.4">
      <c r="A1" s="18" t="s">
        <v>274</v>
      </c>
    </row>
    <row r="2" spans="1:4" x14ac:dyDescent="0.2">
      <c r="C2" s="19"/>
    </row>
    <row r="3" spans="1:4" x14ac:dyDescent="0.2">
      <c r="B3" s="20" t="s">
        <v>105</v>
      </c>
      <c r="C3" s="19"/>
    </row>
    <row r="4" spans="1:4" s="32" customFormat="1" x14ac:dyDescent="0.2">
      <c r="A4" s="21"/>
      <c r="B4" s="21"/>
      <c r="C4" s="21" t="s">
        <v>5</v>
      </c>
    </row>
    <row r="6" spans="1:4" s="53" customFormat="1" ht="15.75" x14ac:dyDescent="0.25">
      <c r="A6" s="22" t="s">
        <v>97</v>
      </c>
      <c r="B6" s="23" t="s">
        <v>112</v>
      </c>
      <c r="C6" s="7"/>
    </row>
    <row r="7" spans="1:4" x14ac:dyDescent="0.2">
      <c r="B7" s="24"/>
    </row>
    <row r="8" spans="1:4" x14ac:dyDescent="0.2">
      <c r="B8" s="28" t="s">
        <v>113</v>
      </c>
      <c r="C8" s="5">
        <v>10000000</v>
      </c>
    </row>
    <row r="9" spans="1:4" s="32" customFormat="1" x14ac:dyDescent="0.2">
      <c r="A9" s="30"/>
      <c r="B9" s="30" t="s">
        <v>114</v>
      </c>
      <c r="C9" s="36">
        <v>6000000</v>
      </c>
    </row>
    <row r="10" spans="1:4" x14ac:dyDescent="0.2">
      <c r="C10" s="5"/>
    </row>
    <row r="11" spans="1:4" x14ac:dyDescent="0.2">
      <c r="B11" s="3" t="s">
        <v>116</v>
      </c>
      <c r="C11" s="5">
        <v>101.7</v>
      </c>
      <c r="D11" s="38" t="s">
        <v>115</v>
      </c>
    </row>
    <row r="12" spans="1:4" x14ac:dyDescent="0.2">
      <c r="B12" s="38" t="s">
        <v>275</v>
      </c>
      <c r="C12" s="12">
        <v>108.7</v>
      </c>
    </row>
    <row r="13" spans="1:4" x14ac:dyDescent="0.2">
      <c r="C13" s="5"/>
    </row>
    <row r="14" spans="1:4" x14ac:dyDescent="0.2">
      <c r="A14" s="150"/>
      <c r="B14" s="84" t="s">
        <v>194</v>
      </c>
      <c r="C14" s="149">
        <v>17101300</v>
      </c>
    </row>
    <row r="15" spans="1:4" x14ac:dyDescent="0.2">
      <c r="C15" s="5"/>
    </row>
    <row r="16" spans="1:4" x14ac:dyDescent="0.2">
      <c r="C16" s="5"/>
    </row>
    <row r="17" spans="3:3" x14ac:dyDescent="0.2">
      <c r="C17" s="5"/>
    </row>
    <row r="18" spans="3:3" x14ac:dyDescent="0.2">
      <c r="C18" s="5"/>
    </row>
    <row r="19" spans="3:3" x14ac:dyDescent="0.2">
      <c r="C19" s="5"/>
    </row>
    <row r="20" spans="3:3" x14ac:dyDescent="0.2">
      <c r="C20" s="5"/>
    </row>
    <row r="21" spans="3:3" x14ac:dyDescent="0.2">
      <c r="C21" s="5"/>
    </row>
    <row r="22" spans="3:3" x14ac:dyDescent="0.2">
      <c r="C22" s="5"/>
    </row>
    <row r="23" spans="3:3" x14ac:dyDescent="0.2">
      <c r="C23" s="5"/>
    </row>
    <row r="24" spans="3:3" x14ac:dyDescent="0.2">
      <c r="C24" s="5"/>
    </row>
    <row r="25" spans="3:3" x14ac:dyDescent="0.2">
      <c r="C25" s="5"/>
    </row>
    <row r="26" spans="3:3" x14ac:dyDescent="0.2">
      <c r="C26" s="5"/>
    </row>
    <row r="27" spans="3:3" x14ac:dyDescent="0.2">
      <c r="C27" s="5"/>
    </row>
    <row r="28" spans="3:3" x14ac:dyDescent="0.2">
      <c r="C28" s="5"/>
    </row>
    <row r="29" spans="3:3" x14ac:dyDescent="0.2">
      <c r="C29" s="5"/>
    </row>
    <row r="30" spans="3:3" x14ac:dyDescent="0.2">
      <c r="C30" s="5"/>
    </row>
    <row r="31" spans="3:3" x14ac:dyDescent="0.2">
      <c r="C31" s="5"/>
    </row>
    <row r="32" spans="3:3" x14ac:dyDescent="0.2">
      <c r="C32" s="5"/>
    </row>
    <row r="33" spans="3:3" x14ac:dyDescent="0.2">
      <c r="C33" s="5"/>
    </row>
  </sheetData>
  <sheetProtection sheet="1" objects="1" scenarios="1" selectLockedCells="1"/>
  <customSheetViews>
    <customSheetView guid="{9D399F31-A492-4634-9491-16051407BF4C}" scale="90" state="hidden">
      <pane xSplit="2" ySplit="5" topLeftCell="C6" activePane="bottomRight" state="frozen"/>
      <selection pane="bottomRight" activeCell="E24" sqref="E24"/>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Einführung</vt:lpstr>
      <vt:lpstr>Berechnung FIPLA</vt:lpstr>
      <vt:lpstr>Grundlagedaten FIPLA</vt:lpstr>
      <vt:lpstr>Ressourcenausgleich Basis</vt:lpstr>
      <vt:lpstr>SL Weite Basis</vt:lpstr>
      <vt:lpstr>SL Schule Basis</vt:lpstr>
      <vt:lpstr>SL Sozio Basis</vt:lpstr>
      <vt:lpstr>SL Stadt SG Basis</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Gemperle, Mario</dc:creator>
  <cp:lastModifiedBy>Gemperle, Mario</cp:lastModifiedBy>
  <cp:lastPrinted>2021-09-17T12:04:21Z</cp:lastPrinted>
  <dcterms:created xsi:type="dcterms:W3CDTF">2020-07-23T07:04:43Z</dcterms:created>
  <dcterms:modified xsi:type="dcterms:W3CDTF">2023-09-18T12:26:03Z</dcterms:modified>
</cp:coreProperties>
</file>