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a9495\Desktop\"/>
    </mc:Choice>
  </mc:AlternateContent>
  <bookViews>
    <workbookView xWindow="0" yWindow="0" windowWidth="28800" windowHeight="12630"/>
  </bookViews>
  <sheets>
    <sheet name="FAG2020" sheetId="2" r:id="rId1"/>
    <sheet name="Basis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20" i="2" l="1"/>
  <c r="B116" i="2"/>
  <c r="B110" i="2"/>
  <c r="B85" i="2"/>
  <c r="B82" i="2"/>
  <c r="B75" i="2"/>
  <c r="B66" i="2"/>
  <c r="B57" i="2"/>
  <c r="B50" i="2"/>
  <c r="B47" i="2"/>
  <c r="B32" i="2"/>
  <c r="B29" i="2"/>
  <c r="B23" i="2"/>
  <c r="B3" i="2"/>
  <c r="AS82" i="1" l="1"/>
  <c r="AR82" i="1"/>
  <c r="AQ82" i="1"/>
  <c r="AP82" i="1"/>
  <c r="AO82" i="1"/>
  <c r="AN82" i="1"/>
  <c r="AT82" i="1" s="1"/>
  <c r="AL82" i="1"/>
  <c r="AK82" i="1"/>
  <c r="AJ82" i="1"/>
  <c r="AI82" i="1"/>
  <c r="AH82" i="1"/>
  <c r="AG82" i="1"/>
  <c r="AE82" i="1"/>
  <c r="AD82" i="1"/>
  <c r="AC82" i="1"/>
  <c r="AB82" i="1"/>
  <c r="AA82" i="1"/>
  <c r="Z82" i="1"/>
  <c r="BK81" i="1"/>
  <c r="BJ81" i="1"/>
  <c r="BI81" i="1"/>
  <c r="BG81" i="1"/>
  <c r="BH81" i="1" s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S81" i="1"/>
  <c r="AR81" i="1"/>
  <c r="AQ81" i="1"/>
  <c r="AP81" i="1"/>
  <c r="AO81" i="1"/>
  <c r="AN81" i="1"/>
  <c r="AL81" i="1"/>
  <c r="AK81" i="1"/>
  <c r="AJ81" i="1"/>
  <c r="AI81" i="1"/>
  <c r="AH81" i="1"/>
  <c r="AG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F81" i="1"/>
  <c r="E81" i="1"/>
  <c r="D81" i="1"/>
  <c r="C81" i="1"/>
  <c r="BK80" i="1"/>
  <c r="BJ80" i="1"/>
  <c r="BI80" i="1"/>
  <c r="BG80" i="1"/>
  <c r="BH80" i="1" s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S80" i="1"/>
  <c r="AR80" i="1"/>
  <c r="AQ80" i="1"/>
  <c r="AP80" i="1"/>
  <c r="AO80" i="1"/>
  <c r="AN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F80" i="1"/>
  <c r="E80" i="1"/>
  <c r="D80" i="1"/>
  <c r="C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S79" i="1"/>
  <c r="AR79" i="1"/>
  <c r="AQ79" i="1"/>
  <c r="AP79" i="1"/>
  <c r="AO79" i="1"/>
  <c r="AN79" i="1"/>
  <c r="AL79" i="1"/>
  <c r="AK79" i="1"/>
  <c r="AJ79" i="1"/>
  <c r="AI79" i="1"/>
  <c r="AH79" i="1"/>
  <c r="AG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F79" i="1"/>
  <c r="E79" i="1"/>
  <c r="D79" i="1"/>
  <c r="C79" i="1"/>
  <c r="BK78" i="1"/>
  <c r="BJ78" i="1"/>
  <c r="BI78" i="1"/>
  <c r="BG78" i="1"/>
  <c r="BH78" i="1" s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S78" i="1"/>
  <c r="AR78" i="1"/>
  <c r="AQ78" i="1"/>
  <c r="AP78" i="1"/>
  <c r="AO78" i="1"/>
  <c r="AN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F78" i="1"/>
  <c r="E78" i="1"/>
  <c r="D78" i="1"/>
  <c r="C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S77" i="1"/>
  <c r="AR77" i="1"/>
  <c r="AQ77" i="1"/>
  <c r="AP77" i="1"/>
  <c r="AO77" i="1"/>
  <c r="AN77" i="1"/>
  <c r="AL77" i="1"/>
  <c r="AK77" i="1"/>
  <c r="AJ77" i="1"/>
  <c r="AI77" i="1"/>
  <c r="AH77" i="1"/>
  <c r="AG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F77" i="1"/>
  <c r="E77" i="1"/>
  <c r="D77" i="1"/>
  <c r="C77" i="1"/>
  <c r="BK76" i="1"/>
  <c r="BJ76" i="1"/>
  <c r="BI76" i="1"/>
  <c r="BG76" i="1"/>
  <c r="BH76" i="1" s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S76" i="1"/>
  <c r="AR76" i="1"/>
  <c r="AQ76" i="1"/>
  <c r="AP76" i="1"/>
  <c r="AO76" i="1"/>
  <c r="AN76" i="1"/>
  <c r="AL76" i="1"/>
  <c r="AK76" i="1"/>
  <c r="AJ76" i="1"/>
  <c r="AI76" i="1"/>
  <c r="AH76" i="1"/>
  <c r="AG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F76" i="1"/>
  <c r="E76" i="1"/>
  <c r="D76" i="1"/>
  <c r="C76" i="1"/>
  <c r="BK75" i="1"/>
  <c r="BJ75" i="1"/>
  <c r="BI75" i="1"/>
  <c r="BG75" i="1"/>
  <c r="BH75" i="1" s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S75" i="1"/>
  <c r="AR75" i="1"/>
  <c r="AQ75" i="1"/>
  <c r="AP75" i="1"/>
  <c r="AO75" i="1"/>
  <c r="AN75" i="1"/>
  <c r="AL75" i="1"/>
  <c r="AK75" i="1"/>
  <c r="AJ75" i="1"/>
  <c r="AI75" i="1"/>
  <c r="AH75" i="1"/>
  <c r="AG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F75" i="1"/>
  <c r="E75" i="1"/>
  <c r="D75" i="1"/>
  <c r="C75" i="1"/>
  <c r="BK74" i="1"/>
  <c r="BJ74" i="1"/>
  <c r="BI74" i="1"/>
  <c r="BG74" i="1"/>
  <c r="BH74" i="1" s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S74" i="1"/>
  <c r="AR74" i="1"/>
  <c r="AQ74" i="1"/>
  <c r="AP74" i="1"/>
  <c r="AO74" i="1"/>
  <c r="AN74" i="1"/>
  <c r="AL74" i="1"/>
  <c r="AK74" i="1"/>
  <c r="AJ74" i="1"/>
  <c r="AI74" i="1"/>
  <c r="AH74" i="1"/>
  <c r="AG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F74" i="1"/>
  <c r="E74" i="1"/>
  <c r="D74" i="1"/>
  <c r="C74" i="1"/>
  <c r="BK73" i="1"/>
  <c r="BJ73" i="1"/>
  <c r="BI73" i="1"/>
  <c r="BG73" i="1"/>
  <c r="BH73" i="1" s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S73" i="1"/>
  <c r="AR73" i="1"/>
  <c r="AQ73" i="1"/>
  <c r="AP73" i="1"/>
  <c r="AO73" i="1"/>
  <c r="AN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F73" i="1"/>
  <c r="E73" i="1"/>
  <c r="D73" i="1"/>
  <c r="C73" i="1"/>
  <c r="BK72" i="1"/>
  <c r="BJ72" i="1"/>
  <c r="BI72" i="1"/>
  <c r="BG72" i="1"/>
  <c r="BH72" i="1" s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S72" i="1"/>
  <c r="AR72" i="1"/>
  <c r="AQ72" i="1"/>
  <c r="AP72" i="1"/>
  <c r="AO72" i="1"/>
  <c r="AN72" i="1"/>
  <c r="AL72" i="1"/>
  <c r="AK72" i="1"/>
  <c r="AJ72" i="1"/>
  <c r="AI72" i="1"/>
  <c r="AH72" i="1"/>
  <c r="AG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F72" i="1"/>
  <c r="E72" i="1"/>
  <c r="D72" i="1"/>
  <c r="C72" i="1"/>
  <c r="BK71" i="1"/>
  <c r="BJ71" i="1"/>
  <c r="BI71" i="1"/>
  <c r="BG71" i="1"/>
  <c r="BH71" i="1" s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S71" i="1"/>
  <c r="AR71" i="1"/>
  <c r="AQ71" i="1"/>
  <c r="AP71" i="1"/>
  <c r="AO71" i="1"/>
  <c r="AN71" i="1"/>
  <c r="AL71" i="1"/>
  <c r="AK71" i="1"/>
  <c r="AJ71" i="1"/>
  <c r="AI71" i="1"/>
  <c r="AH71" i="1"/>
  <c r="AG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F71" i="1"/>
  <c r="E71" i="1"/>
  <c r="D71" i="1"/>
  <c r="C71" i="1"/>
  <c r="BK70" i="1"/>
  <c r="BJ70" i="1"/>
  <c r="BI70" i="1"/>
  <c r="BG70" i="1"/>
  <c r="BH70" i="1" s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S70" i="1"/>
  <c r="AR70" i="1"/>
  <c r="AQ70" i="1"/>
  <c r="AP70" i="1"/>
  <c r="AO70" i="1"/>
  <c r="AN70" i="1"/>
  <c r="AL70" i="1"/>
  <c r="AK70" i="1"/>
  <c r="AJ70" i="1"/>
  <c r="AI70" i="1"/>
  <c r="AH70" i="1"/>
  <c r="AG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F70" i="1"/>
  <c r="E70" i="1"/>
  <c r="D70" i="1"/>
  <c r="C70" i="1"/>
  <c r="BK69" i="1"/>
  <c r="BJ69" i="1"/>
  <c r="BI69" i="1"/>
  <c r="BG69" i="1"/>
  <c r="BH69" i="1" s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S69" i="1"/>
  <c r="AR69" i="1"/>
  <c r="AQ69" i="1"/>
  <c r="AP69" i="1"/>
  <c r="AO69" i="1"/>
  <c r="AN69" i="1"/>
  <c r="AL69" i="1"/>
  <c r="AK69" i="1"/>
  <c r="AJ69" i="1"/>
  <c r="AI69" i="1"/>
  <c r="AH69" i="1"/>
  <c r="AG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F69" i="1"/>
  <c r="E69" i="1"/>
  <c r="D69" i="1"/>
  <c r="C69" i="1"/>
  <c r="BK68" i="1"/>
  <c r="BJ68" i="1"/>
  <c r="BI68" i="1"/>
  <c r="BG68" i="1"/>
  <c r="BH68" i="1" s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S68" i="1"/>
  <c r="AR68" i="1"/>
  <c r="AQ68" i="1"/>
  <c r="AP68" i="1"/>
  <c r="AO68" i="1"/>
  <c r="AN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F68" i="1"/>
  <c r="E68" i="1"/>
  <c r="D68" i="1"/>
  <c r="C68" i="1"/>
  <c r="BK67" i="1"/>
  <c r="BJ67" i="1"/>
  <c r="BI67" i="1"/>
  <c r="BG67" i="1"/>
  <c r="BH67" i="1" s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S67" i="1"/>
  <c r="AR67" i="1"/>
  <c r="AQ67" i="1"/>
  <c r="AP67" i="1"/>
  <c r="AO67" i="1"/>
  <c r="AN67" i="1"/>
  <c r="AL67" i="1"/>
  <c r="AK67" i="1"/>
  <c r="AJ67" i="1"/>
  <c r="AI67" i="1"/>
  <c r="AH67" i="1"/>
  <c r="AG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F67" i="1"/>
  <c r="E67" i="1"/>
  <c r="D67" i="1"/>
  <c r="C67" i="1"/>
  <c r="BK66" i="1"/>
  <c r="BJ66" i="1"/>
  <c r="BI66" i="1"/>
  <c r="BG66" i="1"/>
  <c r="BH66" i="1" s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S66" i="1"/>
  <c r="AR66" i="1"/>
  <c r="AQ66" i="1"/>
  <c r="AP66" i="1"/>
  <c r="AO66" i="1"/>
  <c r="AN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F66" i="1"/>
  <c r="E66" i="1"/>
  <c r="D66" i="1"/>
  <c r="C66" i="1"/>
  <c r="BK65" i="1"/>
  <c r="BJ65" i="1"/>
  <c r="BI65" i="1"/>
  <c r="BG65" i="1"/>
  <c r="BH65" i="1" s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S65" i="1"/>
  <c r="AR65" i="1"/>
  <c r="AQ65" i="1"/>
  <c r="AP65" i="1"/>
  <c r="AO65" i="1"/>
  <c r="AN65" i="1"/>
  <c r="AL65" i="1"/>
  <c r="AK65" i="1"/>
  <c r="AJ65" i="1"/>
  <c r="AI65" i="1"/>
  <c r="AH65" i="1"/>
  <c r="AG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F65" i="1"/>
  <c r="E65" i="1"/>
  <c r="D65" i="1"/>
  <c r="C65" i="1"/>
  <c r="BK64" i="1"/>
  <c r="BJ64" i="1"/>
  <c r="BI64" i="1"/>
  <c r="BG64" i="1"/>
  <c r="BH64" i="1" s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S64" i="1"/>
  <c r="AR64" i="1"/>
  <c r="AQ64" i="1"/>
  <c r="AP64" i="1"/>
  <c r="AO64" i="1"/>
  <c r="AN64" i="1"/>
  <c r="AL64" i="1"/>
  <c r="AK64" i="1"/>
  <c r="AJ64" i="1"/>
  <c r="AI64" i="1"/>
  <c r="AH64" i="1"/>
  <c r="AG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F64" i="1"/>
  <c r="E64" i="1"/>
  <c r="D64" i="1"/>
  <c r="C64" i="1"/>
  <c r="BK63" i="1"/>
  <c r="BJ63" i="1"/>
  <c r="BI63" i="1"/>
  <c r="BG63" i="1"/>
  <c r="BH63" i="1" s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S63" i="1"/>
  <c r="AR63" i="1"/>
  <c r="AQ63" i="1"/>
  <c r="AP63" i="1"/>
  <c r="AO63" i="1"/>
  <c r="AN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F63" i="1"/>
  <c r="E63" i="1"/>
  <c r="D63" i="1"/>
  <c r="C63" i="1"/>
  <c r="BK62" i="1"/>
  <c r="BJ62" i="1"/>
  <c r="BI62" i="1"/>
  <c r="BG62" i="1"/>
  <c r="BH62" i="1" s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S62" i="1"/>
  <c r="AR62" i="1"/>
  <c r="AQ62" i="1"/>
  <c r="AP62" i="1"/>
  <c r="AO62" i="1"/>
  <c r="AN62" i="1"/>
  <c r="AL62" i="1"/>
  <c r="AK62" i="1"/>
  <c r="AJ62" i="1"/>
  <c r="AI62" i="1"/>
  <c r="AH62" i="1"/>
  <c r="AG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F62" i="1"/>
  <c r="E62" i="1"/>
  <c r="D62" i="1"/>
  <c r="C62" i="1"/>
  <c r="BK61" i="1"/>
  <c r="BJ61" i="1"/>
  <c r="BI61" i="1"/>
  <c r="BG61" i="1"/>
  <c r="BH61" i="1" s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S61" i="1"/>
  <c r="AR61" i="1"/>
  <c r="AQ61" i="1"/>
  <c r="AP61" i="1"/>
  <c r="AO61" i="1"/>
  <c r="AN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F61" i="1"/>
  <c r="E61" i="1"/>
  <c r="D61" i="1"/>
  <c r="C61" i="1"/>
  <c r="BK60" i="1"/>
  <c r="BJ60" i="1"/>
  <c r="BI60" i="1"/>
  <c r="BG60" i="1"/>
  <c r="BH60" i="1" s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S60" i="1"/>
  <c r="AR60" i="1"/>
  <c r="AQ60" i="1"/>
  <c r="AP60" i="1"/>
  <c r="AO60" i="1"/>
  <c r="AT60" i="1" s="1"/>
  <c r="AN60" i="1"/>
  <c r="AL60" i="1"/>
  <c r="AK60" i="1"/>
  <c r="AJ60" i="1"/>
  <c r="AI60" i="1"/>
  <c r="AH60" i="1"/>
  <c r="AG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F60" i="1"/>
  <c r="E60" i="1"/>
  <c r="D60" i="1"/>
  <c r="C60" i="1"/>
  <c r="BK59" i="1"/>
  <c r="BJ59" i="1"/>
  <c r="BI59" i="1"/>
  <c r="BG59" i="1"/>
  <c r="BH59" i="1" s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S59" i="1"/>
  <c r="AR59" i="1"/>
  <c r="AQ59" i="1"/>
  <c r="AP59" i="1"/>
  <c r="AO59" i="1"/>
  <c r="AN59" i="1"/>
  <c r="AL59" i="1"/>
  <c r="AK59" i="1"/>
  <c r="AJ59" i="1"/>
  <c r="AI59" i="1"/>
  <c r="AH59" i="1"/>
  <c r="AG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F59" i="1"/>
  <c r="E59" i="1"/>
  <c r="D59" i="1"/>
  <c r="C59" i="1"/>
  <c r="BK58" i="1"/>
  <c r="BJ58" i="1"/>
  <c r="BI58" i="1"/>
  <c r="BG58" i="1"/>
  <c r="BH58" i="1" s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S58" i="1"/>
  <c r="AR58" i="1"/>
  <c r="AQ58" i="1"/>
  <c r="AP58" i="1"/>
  <c r="AO58" i="1"/>
  <c r="AN58" i="1"/>
  <c r="AL58" i="1"/>
  <c r="AK58" i="1"/>
  <c r="AJ58" i="1"/>
  <c r="AI58" i="1"/>
  <c r="AH58" i="1"/>
  <c r="AG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F58" i="1"/>
  <c r="E58" i="1"/>
  <c r="D58" i="1"/>
  <c r="C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S57" i="1"/>
  <c r="AR57" i="1"/>
  <c r="AQ57" i="1"/>
  <c r="AP57" i="1"/>
  <c r="AO57" i="1"/>
  <c r="AN57" i="1"/>
  <c r="AL57" i="1"/>
  <c r="AK57" i="1"/>
  <c r="AJ57" i="1"/>
  <c r="AI57" i="1"/>
  <c r="AH57" i="1"/>
  <c r="AG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F57" i="1"/>
  <c r="E57" i="1"/>
  <c r="D57" i="1"/>
  <c r="C57" i="1"/>
  <c r="BK56" i="1"/>
  <c r="BJ56" i="1"/>
  <c r="BI56" i="1"/>
  <c r="BG56" i="1"/>
  <c r="BH56" i="1" s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S56" i="1"/>
  <c r="AR56" i="1"/>
  <c r="AQ56" i="1"/>
  <c r="AP56" i="1"/>
  <c r="AO56" i="1"/>
  <c r="AN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F56" i="1"/>
  <c r="E56" i="1"/>
  <c r="D56" i="1"/>
  <c r="C56" i="1"/>
  <c r="BK55" i="1"/>
  <c r="BJ55" i="1"/>
  <c r="BI55" i="1"/>
  <c r="BG55" i="1"/>
  <c r="BH55" i="1" s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S55" i="1"/>
  <c r="AR55" i="1"/>
  <c r="AQ55" i="1"/>
  <c r="AP55" i="1"/>
  <c r="AO55" i="1"/>
  <c r="AN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F55" i="1"/>
  <c r="E55" i="1"/>
  <c r="D55" i="1"/>
  <c r="C55" i="1"/>
  <c r="BK54" i="1"/>
  <c r="BJ54" i="1"/>
  <c r="BI54" i="1"/>
  <c r="BG54" i="1"/>
  <c r="BH54" i="1" s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S54" i="1"/>
  <c r="AR54" i="1"/>
  <c r="AQ54" i="1"/>
  <c r="AP54" i="1"/>
  <c r="AO54" i="1"/>
  <c r="AN54" i="1"/>
  <c r="AL54" i="1"/>
  <c r="AK54" i="1"/>
  <c r="AJ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F54" i="1"/>
  <c r="E54" i="1"/>
  <c r="D54" i="1"/>
  <c r="C54" i="1"/>
  <c r="BK53" i="1"/>
  <c r="BJ53" i="1"/>
  <c r="BI53" i="1"/>
  <c r="BG53" i="1"/>
  <c r="BH53" i="1" s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S53" i="1"/>
  <c r="AR53" i="1"/>
  <c r="AQ53" i="1"/>
  <c r="AP53" i="1"/>
  <c r="AO53" i="1"/>
  <c r="AN53" i="1"/>
  <c r="AL53" i="1"/>
  <c r="AK53" i="1"/>
  <c r="AJ53" i="1"/>
  <c r="AI53" i="1"/>
  <c r="AH53" i="1"/>
  <c r="AG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53" i="1"/>
  <c r="E53" i="1"/>
  <c r="D53" i="1"/>
  <c r="C53" i="1"/>
  <c r="BK52" i="1"/>
  <c r="BJ52" i="1"/>
  <c r="BI52" i="1"/>
  <c r="BG52" i="1"/>
  <c r="BH52" i="1" s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S52" i="1"/>
  <c r="AR52" i="1"/>
  <c r="AQ52" i="1"/>
  <c r="AP52" i="1"/>
  <c r="AO52" i="1"/>
  <c r="AN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F52" i="1"/>
  <c r="E52" i="1"/>
  <c r="D52" i="1"/>
  <c r="C52" i="1"/>
  <c r="BK51" i="1"/>
  <c r="BJ51" i="1"/>
  <c r="BI51" i="1"/>
  <c r="BG51" i="1"/>
  <c r="BH51" i="1" s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S51" i="1"/>
  <c r="AR51" i="1"/>
  <c r="AQ51" i="1"/>
  <c r="AP51" i="1"/>
  <c r="AO51" i="1"/>
  <c r="AN51" i="1"/>
  <c r="AL51" i="1"/>
  <c r="AK51" i="1"/>
  <c r="AJ51" i="1"/>
  <c r="AI51" i="1"/>
  <c r="AH51" i="1"/>
  <c r="AG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F51" i="1"/>
  <c r="E51" i="1"/>
  <c r="D51" i="1"/>
  <c r="C51" i="1"/>
  <c r="BK50" i="1"/>
  <c r="BJ50" i="1"/>
  <c r="BI50" i="1"/>
  <c r="BG50" i="1"/>
  <c r="BH50" i="1" s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S50" i="1"/>
  <c r="AR50" i="1"/>
  <c r="AQ50" i="1"/>
  <c r="AP50" i="1"/>
  <c r="AO50" i="1"/>
  <c r="AN50" i="1"/>
  <c r="AL50" i="1"/>
  <c r="AK50" i="1"/>
  <c r="AJ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F50" i="1"/>
  <c r="E50" i="1"/>
  <c r="D50" i="1"/>
  <c r="C50" i="1"/>
  <c r="BK49" i="1"/>
  <c r="BJ49" i="1"/>
  <c r="BI49" i="1"/>
  <c r="BG49" i="1"/>
  <c r="BH49" i="1" s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S49" i="1"/>
  <c r="AR49" i="1"/>
  <c r="AQ49" i="1"/>
  <c r="AP49" i="1"/>
  <c r="AO49" i="1"/>
  <c r="AN49" i="1"/>
  <c r="AL49" i="1"/>
  <c r="AK49" i="1"/>
  <c r="AJ49" i="1"/>
  <c r="AI49" i="1"/>
  <c r="AH49" i="1"/>
  <c r="AG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F49" i="1"/>
  <c r="E49" i="1"/>
  <c r="D49" i="1"/>
  <c r="C49" i="1"/>
  <c r="BK48" i="1"/>
  <c r="BJ48" i="1"/>
  <c r="BI48" i="1"/>
  <c r="BG48" i="1"/>
  <c r="BH48" i="1" s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S48" i="1"/>
  <c r="AR48" i="1"/>
  <c r="AQ48" i="1"/>
  <c r="AP48" i="1"/>
  <c r="AO48" i="1"/>
  <c r="AN48" i="1"/>
  <c r="AL48" i="1"/>
  <c r="AK48" i="1"/>
  <c r="AJ48" i="1"/>
  <c r="AI48" i="1"/>
  <c r="AH48" i="1"/>
  <c r="AG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F48" i="1"/>
  <c r="E48" i="1"/>
  <c r="D48" i="1"/>
  <c r="C48" i="1"/>
  <c r="BK47" i="1"/>
  <c r="BJ47" i="1"/>
  <c r="BI47" i="1"/>
  <c r="BG47" i="1"/>
  <c r="BH47" i="1" s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S47" i="1"/>
  <c r="AR47" i="1"/>
  <c r="AQ47" i="1"/>
  <c r="AP47" i="1"/>
  <c r="AO47" i="1"/>
  <c r="AN47" i="1"/>
  <c r="AL47" i="1"/>
  <c r="AK47" i="1"/>
  <c r="AJ47" i="1"/>
  <c r="AI47" i="1"/>
  <c r="AH47" i="1"/>
  <c r="AG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F47" i="1"/>
  <c r="E47" i="1"/>
  <c r="D47" i="1"/>
  <c r="C47" i="1"/>
  <c r="BK46" i="1"/>
  <c r="BJ46" i="1"/>
  <c r="BI46" i="1"/>
  <c r="BG46" i="1"/>
  <c r="BH46" i="1" s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S46" i="1"/>
  <c r="AR46" i="1"/>
  <c r="AQ46" i="1"/>
  <c r="AP46" i="1"/>
  <c r="AO46" i="1"/>
  <c r="AN46" i="1"/>
  <c r="AL46" i="1"/>
  <c r="AK46" i="1"/>
  <c r="AJ46" i="1"/>
  <c r="AI46" i="1"/>
  <c r="AH46" i="1"/>
  <c r="AG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F46" i="1"/>
  <c r="E46" i="1"/>
  <c r="D46" i="1"/>
  <c r="C46" i="1"/>
  <c r="BK45" i="1"/>
  <c r="BJ45" i="1"/>
  <c r="BI45" i="1"/>
  <c r="BG45" i="1"/>
  <c r="BH45" i="1" s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S45" i="1"/>
  <c r="AR45" i="1"/>
  <c r="AQ45" i="1"/>
  <c r="AP45" i="1"/>
  <c r="AO45" i="1"/>
  <c r="AN45" i="1"/>
  <c r="AL45" i="1"/>
  <c r="AK45" i="1"/>
  <c r="AJ45" i="1"/>
  <c r="AI45" i="1"/>
  <c r="AH45" i="1"/>
  <c r="AG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F45" i="1"/>
  <c r="E45" i="1"/>
  <c r="D45" i="1"/>
  <c r="C45" i="1"/>
  <c r="BK44" i="1"/>
  <c r="BJ44" i="1"/>
  <c r="BI44" i="1"/>
  <c r="BG44" i="1"/>
  <c r="BH44" i="1" s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S44" i="1"/>
  <c r="AR44" i="1"/>
  <c r="AQ44" i="1"/>
  <c r="AP44" i="1"/>
  <c r="AO44" i="1"/>
  <c r="AN44" i="1"/>
  <c r="AL44" i="1"/>
  <c r="AK44" i="1"/>
  <c r="AJ44" i="1"/>
  <c r="AI44" i="1"/>
  <c r="AH44" i="1"/>
  <c r="AG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F44" i="1"/>
  <c r="E44" i="1"/>
  <c r="D44" i="1"/>
  <c r="C44" i="1"/>
  <c r="BK43" i="1"/>
  <c r="BJ43" i="1"/>
  <c r="BI43" i="1"/>
  <c r="BG43" i="1"/>
  <c r="BH43" i="1" s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S43" i="1"/>
  <c r="AR43" i="1"/>
  <c r="AQ43" i="1"/>
  <c r="AP43" i="1"/>
  <c r="AO43" i="1"/>
  <c r="AN43" i="1"/>
  <c r="AT43" i="1" s="1"/>
  <c r="AL43" i="1"/>
  <c r="AK43" i="1"/>
  <c r="AJ43" i="1"/>
  <c r="AI43" i="1"/>
  <c r="AH43" i="1"/>
  <c r="AG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F43" i="1"/>
  <c r="E43" i="1"/>
  <c r="D43" i="1"/>
  <c r="C43" i="1"/>
  <c r="BK42" i="1"/>
  <c r="BJ42" i="1"/>
  <c r="BI42" i="1"/>
  <c r="BG42" i="1"/>
  <c r="BH42" i="1" s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S42" i="1"/>
  <c r="AR42" i="1"/>
  <c r="AQ42" i="1"/>
  <c r="AP42" i="1"/>
  <c r="AO42" i="1"/>
  <c r="AN42" i="1"/>
  <c r="AL42" i="1"/>
  <c r="AK42" i="1"/>
  <c r="AJ42" i="1"/>
  <c r="AI42" i="1"/>
  <c r="AH42" i="1"/>
  <c r="AG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F42" i="1"/>
  <c r="E42" i="1"/>
  <c r="D42" i="1"/>
  <c r="C42" i="1"/>
  <c r="BK41" i="1"/>
  <c r="BJ41" i="1"/>
  <c r="BI41" i="1"/>
  <c r="BG41" i="1"/>
  <c r="BH41" i="1" s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S41" i="1"/>
  <c r="AR41" i="1"/>
  <c r="AQ41" i="1"/>
  <c r="AP41" i="1"/>
  <c r="AO41" i="1"/>
  <c r="AN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F41" i="1"/>
  <c r="E41" i="1"/>
  <c r="D41" i="1"/>
  <c r="C41" i="1"/>
  <c r="BK40" i="1"/>
  <c r="BJ40" i="1"/>
  <c r="BI40" i="1"/>
  <c r="BG40" i="1"/>
  <c r="BH40" i="1" s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S40" i="1"/>
  <c r="AR40" i="1"/>
  <c r="AQ40" i="1"/>
  <c r="AP40" i="1"/>
  <c r="AO40" i="1"/>
  <c r="AN40" i="1"/>
  <c r="AL40" i="1"/>
  <c r="AK40" i="1"/>
  <c r="AJ40" i="1"/>
  <c r="AI40" i="1"/>
  <c r="AH40" i="1"/>
  <c r="AG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F40" i="1"/>
  <c r="E40" i="1"/>
  <c r="D40" i="1"/>
  <c r="C40" i="1"/>
  <c r="BK39" i="1"/>
  <c r="BJ39" i="1"/>
  <c r="BI39" i="1"/>
  <c r="BG39" i="1"/>
  <c r="BH39" i="1" s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S39" i="1"/>
  <c r="AR39" i="1"/>
  <c r="AQ39" i="1"/>
  <c r="AP39" i="1"/>
  <c r="AO39" i="1"/>
  <c r="AN39" i="1"/>
  <c r="AL39" i="1"/>
  <c r="AK39" i="1"/>
  <c r="AJ39" i="1"/>
  <c r="AI39" i="1"/>
  <c r="AH39" i="1"/>
  <c r="AG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F39" i="1"/>
  <c r="E39" i="1"/>
  <c r="D39" i="1"/>
  <c r="C39" i="1"/>
  <c r="BK38" i="1"/>
  <c r="BJ38" i="1"/>
  <c r="BI38" i="1"/>
  <c r="BG38" i="1"/>
  <c r="BH38" i="1" s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S38" i="1"/>
  <c r="AR38" i="1"/>
  <c r="AQ38" i="1"/>
  <c r="AP38" i="1"/>
  <c r="AO38" i="1"/>
  <c r="AN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F38" i="1"/>
  <c r="E38" i="1"/>
  <c r="D38" i="1"/>
  <c r="C38" i="1"/>
  <c r="BK37" i="1"/>
  <c r="BJ37" i="1"/>
  <c r="BI37" i="1"/>
  <c r="BG37" i="1"/>
  <c r="BH37" i="1" s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S37" i="1"/>
  <c r="AR37" i="1"/>
  <c r="AQ37" i="1"/>
  <c r="AP37" i="1"/>
  <c r="AO37" i="1"/>
  <c r="AN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F37" i="1"/>
  <c r="E37" i="1"/>
  <c r="D37" i="1"/>
  <c r="C37" i="1"/>
  <c r="BK36" i="1"/>
  <c r="BJ36" i="1"/>
  <c r="BI36" i="1"/>
  <c r="BG36" i="1"/>
  <c r="BH36" i="1" s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S36" i="1"/>
  <c r="AR36" i="1"/>
  <c r="AQ36" i="1"/>
  <c r="AP36" i="1"/>
  <c r="AO36" i="1"/>
  <c r="AN36" i="1"/>
  <c r="AL36" i="1"/>
  <c r="AK36" i="1"/>
  <c r="AJ36" i="1"/>
  <c r="AI36" i="1"/>
  <c r="AH36" i="1"/>
  <c r="AG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F36" i="1"/>
  <c r="E36" i="1"/>
  <c r="D36" i="1"/>
  <c r="C36" i="1"/>
  <c r="BK35" i="1"/>
  <c r="BJ35" i="1"/>
  <c r="BI35" i="1"/>
  <c r="BG35" i="1"/>
  <c r="BH35" i="1" s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S35" i="1"/>
  <c r="AR35" i="1"/>
  <c r="AQ35" i="1"/>
  <c r="AP35" i="1"/>
  <c r="AO35" i="1"/>
  <c r="AN35" i="1"/>
  <c r="AL35" i="1"/>
  <c r="AK35" i="1"/>
  <c r="AJ35" i="1"/>
  <c r="AI35" i="1"/>
  <c r="AH35" i="1"/>
  <c r="AG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F35" i="1"/>
  <c r="E35" i="1"/>
  <c r="D35" i="1"/>
  <c r="C35" i="1"/>
  <c r="BK34" i="1"/>
  <c r="BJ34" i="1"/>
  <c r="BI34" i="1"/>
  <c r="BG34" i="1"/>
  <c r="BH34" i="1" s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S34" i="1"/>
  <c r="AR34" i="1"/>
  <c r="AQ34" i="1"/>
  <c r="AP34" i="1"/>
  <c r="AO34" i="1"/>
  <c r="AN34" i="1"/>
  <c r="AL34" i="1"/>
  <c r="AK34" i="1"/>
  <c r="AJ34" i="1"/>
  <c r="AI34" i="1"/>
  <c r="AH34" i="1"/>
  <c r="AG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F34" i="1"/>
  <c r="E34" i="1"/>
  <c r="D34" i="1"/>
  <c r="C34" i="1"/>
  <c r="BK33" i="1"/>
  <c r="BJ33" i="1"/>
  <c r="BI33" i="1"/>
  <c r="BG33" i="1"/>
  <c r="BH33" i="1" s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S33" i="1"/>
  <c r="AR33" i="1"/>
  <c r="AQ33" i="1"/>
  <c r="AP33" i="1"/>
  <c r="AO33" i="1"/>
  <c r="AN33" i="1"/>
  <c r="AL33" i="1"/>
  <c r="AK33" i="1"/>
  <c r="AJ33" i="1"/>
  <c r="AI33" i="1"/>
  <c r="AH33" i="1"/>
  <c r="AG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F33" i="1"/>
  <c r="E33" i="1"/>
  <c r="D33" i="1"/>
  <c r="C33" i="1"/>
  <c r="BK32" i="1"/>
  <c r="BJ32" i="1"/>
  <c r="BI32" i="1"/>
  <c r="BG32" i="1"/>
  <c r="BH32" i="1" s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S32" i="1"/>
  <c r="AR32" i="1"/>
  <c r="AQ32" i="1"/>
  <c r="AP32" i="1"/>
  <c r="AO32" i="1"/>
  <c r="AN32" i="1"/>
  <c r="AL32" i="1"/>
  <c r="AK32" i="1"/>
  <c r="AJ32" i="1"/>
  <c r="AI32" i="1"/>
  <c r="AH32" i="1"/>
  <c r="AG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F32" i="1"/>
  <c r="E32" i="1"/>
  <c r="D32" i="1"/>
  <c r="C32" i="1"/>
  <c r="BK31" i="1"/>
  <c r="BJ31" i="1"/>
  <c r="BI31" i="1"/>
  <c r="BG31" i="1"/>
  <c r="BH31" i="1" s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S31" i="1"/>
  <c r="AR31" i="1"/>
  <c r="AQ31" i="1"/>
  <c r="AP31" i="1"/>
  <c r="AO31" i="1"/>
  <c r="AN31" i="1"/>
  <c r="AL31" i="1"/>
  <c r="AK31" i="1"/>
  <c r="AJ31" i="1"/>
  <c r="AI31" i="1"/>
  <c r="AH31" i="1"/>
  <c r="AG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F31" i="1"/>
  <c r="E31" i="1"/>
  <c r="D31" i="1"/>
  <c r="C31" i="1"/>
  <c r="BK30" i="1"/>
  <c r="BJ30" i="1"/>
  <c r="BI30" i="1"/>
  <c r="BG30" i="1"/>
  <c r="BH30" i="1" s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S30" i="1"/>
  <c r="AR30" i="1"/>
  <c r="AQ30" i="1"/>
  <c r="AP30" i="1"/>
  <c r="AO30" i="1"/>
  <c r="AN30" i="1"/>
  <c r="AL30" i="1"/>
  <c r="AK30" i="1"/>
  <c r="AJ30" i="1"/>
  <c r="AI30" i="1"/>
  <c r="AH30" i="1"/>
  <c r="AG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F30" i="1"/>
  <c r="E30" i="1"/>
  <c r="D30" i="1"/>
  <c r="C30" i="1"/>
  <c r="BK29" i="1"/>
  <c r="BJ29" i="1"/>
  <c r="BI29" i="1"/>
  <c r="BG29" i="1"/>
  <c r="BH29" i="1" s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S29" i="1"/>
  <c r="AR29" i="1"/>
  <c r="AQ29" i="1"/>
  <c r="AP29" i="1"/>
  <c r="AO29" i="1"/>
  <c r="AN29" i="1"/>
  <c r="AL29" i="1"/>
  <c r="AK29" i="1"/>
  <c r="AJ29" i="1"/>
  <c r="AI29" i="1"/>
  <c r="AH29" i="1"/>
  <c r="AG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F29" i="1"/>
  <c r="E29" i="1"/>
  <c r="D29" i="1"/>
  <c r="C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S28" i="1"/>
  <c r="AR28" i="1"/>
  <c r="AQ28" i="1"/>
  <c r="AP28" i="1"/>
  <c r="AO28" i="1"/>
  <c r="AN28" i="1"/>
  <c r="AL28" i="1"/>
  <c r="AK28" i="1"/>
  <c r="AJ28" i="1"/>
  <c r="AI28" i="1"/>
  <c r="AH28" i="1"/>
  <c r="AG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F28" i="1"/>
  <c r="E28" i="1"/>
  <c r="D28" i="1"/>
  <c r="C28" i="1"/>
  <c r="BK27" i="1"/>
  <c r="BJ27" i="1"/>
  <c r="BI27" i="1"/>
  <c r="BG27" i="1"/>
  <c r="BH27" i="1" s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S27" i="1"/>
  <c r="AR27" i="1"/>
  <c r="AQ27" i="1"/>
  <c r="AP27" i="1"/>
  <c r="AO27" i="1"/>
  <c r="AT27" i="1" s="1"/>
  <c r="AN27" i="1"/>
  <c r="AL27" i="1"/>
  <c r="AK27" i="1"/>
  <c r="AJ27" i="1"/>
  <c r="AI27" i="1"/>
  <c r="AH27" i="1"/>
  <c r="AG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F27" i="1"/>
  <c r="E27" i="1"/>
  <c r="D27" i="1"/>
  <c r="C27" i="1"/>
  <c r="BK26" i="1"/>
  <c r="BJ26" i="1"/>
  <c r="BI26" i="1"/>
  <c r="BG26" i="1"/>
  <c r="BH26" i="1" s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S26" i="1"/>
  <c r="AR26" i="1"/>
  <c r="AQ26" i="1"/>
  <c r="AP26" i="1"/>
  <c r="AO26" i="1"/>
  <c r="AN26" i="1"/>
  <c r="AL26" i="1"/>
  <c r="AK26" i="1"/>
  <c r="AJ26" i="1"/>
  <c r="AI26" i="1"/>
  <c r="AH26" i="1"/>
  <c r="AG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F26" i="1"/>
  <c r="E26" i="1"/>
  <c r="D26" i="1"/>
  <c r="C26" i="1"/>
  <c r="BK25" i="1"/>
  <c r="BJ25" i="1"/>
  <c r="BI25" i="1"/>
  <c r="BG25" i="1"/>
  <c r="BH25" i="1" s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S25" i="1"/>
  <c r="AR25" i="1"/>
  <c r="AQ25" i="1"/>
  <c r="AP25" i="1"/>
  <c r="AO25" i="1"/>
  <c r="AN25" i="1"/>
  <c r="AL25" i="1"/>
  <c r="AK25" i="1"/>
  <c r="AJ25" i="1"/>
  <c r="AI25" i="1"/>
  <c r="AH25" i="1"/>
  <c r="AG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F25" i="1"/>
  <c r="E25" i="1"/>
  <c r="D25" i="1"/>
  <c r="C25" i="1"/>
  <c r="BK24" i="1"/>
  <c r="BJ24" i="1"/>
  <c r="BI24" i="1"/>
  <c r="BG24" i="1"/>
  <c r="BH24" i="1" s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S24" i="1"/>
  <c r="AR24" i="1"/>
  <c r="AQ24" i="1"/>
  <c r="AP24" i="1"/>
  <c r="AO24" i="1"/>
  <c r="AN24" i="1"/>
  <c r="AL24" i="1"/>
  <c r="AK24" i="1"/>
  <c r="AJ24" i="1"/>
  <c r="AI24" i="1"/>
  <c r="AH24" i="1"/>
  <c r="AG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F24" i="1"/>
  <c r="E24" i="1"/>
  <c r="D24" i="1"/>
  <c r="C24" i="1"/>
  <c r="BK23" i="1"/>
  <c r="BJ23" i="1"/>
  <c r="BI23" i="1"/>
  <c r="BG23" i="1"/>
  <c r="BH23" i="1" s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S23" i="1"/>
  <c r="AR23" i="1"/>
  <c r="AQ23" i="1"/>
  <c r="AP23" i="1"/>
  <c r="AO23" i="1"/>
  <c r="AN23" i="1"/>
  <c r="AL23" i="1"/>
  <c r="AK23" i="1"/>
  <c r="AJ23" i="1"/>
  <c r="AI23" i="1"/>
  <c r="AH23" i="1"/>
  <c r="AG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F23" i="1"/>
  <c r="E23" i="1"/>
  <c r="D23" i="1"/>
  <c r="C23" i="1"/>
  <c r="BK22" i="1"/>
  <c r="BJ22" i="1"/>
  <c r="BI22" i="1"/>
  <c r="BG22" i="1"/>
  <c r="BH22" i="1" s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S22" i="1"/>
  <c r="AR22" i="1"/>
  <c r="AQ22" i="1"/>
  <c r="AP22" i="1"/>
  <c r="AO22" i="1"/>
  <c r="AN22" i="1"/>
  <c r="AL22" i="1"/>
  <c r="AK22" i="1"/>
  <c r="AJ22" i="1"/>
  <c r="AI22" i="1"/>
  <c r="AH22" i="1"/>
  <c r="AG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F22" i="1"/>
  <c r="E22" i="1"/>
  <c r="D22" i="1"/>
  <c r="C22" i="1"/>
  <c r="BK21" i="1"/>
  <c r="BJ21" i="1"/>
  <c r="BI21" i="1"/>
  <c r="BG21" i="1"/>
  <c r="BH21" i="1" s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S21" i="1"/>
  <c r="AR21" i="1"/>
  <c r="AQ21" i="1"/>
  <c r="AP21" i="1"/>
  <c r="AO21" i="1"/>
  <c r="AN21" i="1"/>
  <c r="AL21" i="1"/>
  <c r="AK21" i="1"/>
  <c r="AJ21" i="1"/>
  <c r="AI21" i="1"/>
  <c r="AH21" i="1"/>
  <c r="AG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F21" i="1"/>
  <c r="E21" i="1"/>
  <c r="D21" i="1"/>
  <c r="C21" i="1"/>
  <c r="BK20" i="1"/>
  <c r="BJ20" i="1"/>
  <c r="BI20" i="1"/>
  <c r="BG20" i="1"/>
  <c r="BH20" i="1" s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S20" i="1"/>
  <c r="AR20" i="1"/>
  <c r="AQ20" i="1"/>
  <c r="AP20" i="1"/>
  <c r="AO20" i="1"/>
  <c r="AN20" i="1"/>
  <c r="AL20" i="1"/>
  <c r="AK20" i="1"/>
  <c r="AJ20" i="1"/>
  <c r="AI20" i="1"/>
  <c r="AH20" i="1"/>
  <c r="AG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F20" i="1"/>
  <c r="E20" i="1"/>
  <c r="D20" i="1"/>
  <c r="C20" i="1"/>
  <c r="BK19" i="1"/>
  <c r="BJ19" i="1"/>
  <c r="BI19" i="1"/>
  <c r="BG19" i="1"/>
  <c r="BH19" i="1" s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S19" i="1"/>
  <c r="AR19" i="1"/>
  <c r="AQ19" i="1"/>
  <c r="AP19" i="1"/>
  <c r="AO19" i="1"/>
  <c r="AN19" i="1"/>
  <c r="AL19" i="1"/>
  <c r="AK19" i="1"/>
  <c r="AJ19" i="1"/>
  <c r="AI19" i="1"/>
  <c r="AH19" i="1"/>
  <c r="AG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F19" i="1"/>
  <c r="E19" i="1"/>
  <c r="D19" i="1"/>
  <c r="C19" i="1"/>
  <c r="BK18" i="1"/>
  <c r="BJ18" i="1"/>
  <c r="BI18" i="1"/>
  <c r="BG18" i="1"/>
  <c r="BH18" i="1" s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S18" i="1"/>
  <c r="AR18" i="1"/>
  <c r="AQ18" i="1"/>
  <c r="AP18" i="1"/>
  <c r="AO18" i="1"/>
  <c r="AN18" i="1"/>
  <c r="AL18" i="1"/>
  <c r="AK18" i="1"/>
  <c r="AJ18" i="1"/>
  <c r="AI18" i="1"/>
  <c r="AH18" i="1"/>
  <c r="AG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F18" i="1"/>
  <c r="E18" i="1"/>
  <c r="D18" i="1"/>
  <c r="C18" i="1"/>
  <c r="BK17" i="1"/>
  <c r="BJ17" i="1"/>
  <c r="BI17" i="1"/>
  <c r="BG17" i="1"/>
  <c r="BH17" i="1" s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S17" i="1"/>
  <c r="AR17" i="1"/>
  <c r="AQ17" i="1"/>
  <c r="AP17" i="1"/>
  <c r="AO17" i="1"/>
  <c r="AN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AF17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F17" i="1"/>
  <c r="E17" i="1"/>
  <c r="D17" i="1"/>
  <c r="C17" i="1"/>
  <c r="BK16" i="1"/>
  <c r="BJ16" i="1"/>
  <c r="BI16" i="1"/>
  <c r="BG16" i="1"/>
  <c r="BH16" i="1" s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S16" i="1"/>
  <c r="AR16" i="1"/>
  <c r="AQ16" i="1"/>
  <c r="AP16" i="1"/>
  <c r="AO16" i="1"/>
  <c r="AN16" i="1"/>
  <c r="AL16" i="1"/>
  <c r="AK16" i="1"/>
  <c r="AJ16" i="1"/>
  <c r="AI16" i="1"/>
  <c r="AH16" i="1"/>
  <c r="AG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F16" i="1"/>
  <c r="E16" i="1"/>
  <c r="D16" i="1"/>
  <c r="C16" i="1"/>
  <c r="BK15" i="1"/>
  <c r="BJ15" i="1"/>
  <c r="BI15" i="1"/>
  <c r="BG15" i="1"/>
  <c r="BH15" i="1" s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S15" i="1"/>
  <c r="AR15" i="1"/>
  <c r="AQ15" i="1"/>
  <c r="AP15" i="1"/>
  <c r="AO15" i="1"/>
  <c r="AN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F15" i="1"/>
  <c r="E15" i="1"/>
  <c r="D15" i="1"/>
  <c r="C15" i="1"/>
  <c r="BK14" i="1"/>
  <c r="BJ14" i="1"/>
  <c r="BI14" i="1"/>
  <c r="BG14" i="1"/>
  <c r="BH14" i="1" s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S14" i="1"/>
  <c r="AR14" i="1"/>
  <c r="AQ14" i="1"/>
  <c r="AP14" i="1"/>
  <c r="AO14" i="1"/>
  <c r="AN14" i="1"/>
  <c r="AL14" i="1"/>
  <c r="AK14" i="1"/>
  <c r="AJ14" i="1"/>
  <c r="AI14" i="1"/>
  <c r="AH14" i="1"/>
  <c r="AG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F14" i="1"/>
  <c r="E14" i="1"/>
  <c r="D14" i="1"/>
  <c r="C14" i="1"/>
  <c r="BK13" i="1"/>
  <c r="BJ13" i="1"/>
  <c r="BI13" i="1"/>
  <c r="BG13" i="1"/>
  <c r="BH13" i="1" s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S13" i="1"/>
  <c r="AR13" i="1"/>
  <c r="AQ13" i="1"/>
  <c r="AP13" i="1"/>
  <c r="AO13" i="1"/>
  <c r="AN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F13" i="1"/>
  <c r="E13" i="1"/>
  <c r="D13" i="1"/>
  <c r="C13" i="1"/>
  <c r="BK12" i="1"/>
  <c r="BJ12" i="1"/>
  <c r="BI12" i="1"/>
  <c r="BG12" i="1"/>
  <c r="BH12" i="1" s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S12" i="1"/>
  <c r="AR12" i="1"/>
  <c r="AQ12" i="1"/>
  <c r="AP12" i="1"/>
  <c r="AO12" i="1"/>
  <c r="AN12" i="1"/>
  <c r="AL12" i="1"/>
  <c r="AK12" i="1"/>
  <c r="AJ12" i="1"/>
  <c r="AI12" i="1"/>
  <c r="AH12" i="1"/>
  <c r="AG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F12" i="1"/>
  <c r="E12" i="1"/>
  <c r="D12" i="1"/>
  <c r="C12" i="1"/>
  <c r="BK11" i="1"/>
  <c r="BJ11" i="1"/>
  <c r="BI11" i="1"/>
  <c r="BG11" i="1"/>
  <c r="BH11" i="1" s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S11" i="1"/>
  <c r="AR11" i="1"/>
  <c r="AQ11" i="1"/>
  <c r="AP11" i="1"/>
  <c r="AO11" i="1"/>
  <c r="AN11" i="1"/>
  <c r="AL11" i="1"/>
  <c r="AK11" i="1"/>
  <c r="AJ11" i="1"/>
  <c r="AI11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F11" i="1"/>
  <c r="E11" i="1"/>
  <c r="D11" i="1"/>
  <c r="C11" i="1"/>
  <c r="BK10" i="1"/>
  <c r="BJ10" i="1"/>
  <c r="BI10" i="1"/>
  <c r="BG10" i="1"/>
  <c r="BH10" i="1" s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S10" i="1"/>
  <c r="AR10" i="1"/>
  <c r="AQ10" i="1"/>
  <c r="AP10" i="1"/>
  <c r="AO10" i="1"/>
  <c r="AN10" i="1"/>
  <c r="AL10" i="1"/>
  <c r="AK10" i="1"/>
  <c r="AJ10" i="1"/>
  <c r="AI10" i="1"/>
  <c r="AH10" i="1"/>
  <c r="AG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F10" i="1"/>
  <c r="E10" i="1"/>
  <c r="D10" i="1"/>
  <c r="C10" i="1"/>
  <c r="BK9" i="1"/>
  <c r="BJ9" i="1"/>
  <c r="BI9" i="1"/>
  <c r="BG9" i="1"/>
  <c r="BH9" i="1" s="1"/>
  <c r="BF9" i="1"/>
  <c r="BE9" i="1"/>
  <c r="BD9" i="1"/>
  <c r="BC9" i="1"/>
  <c r="BB9" i="1"/>
  <c r="BA9" i="1"/>
  <c r="AZ9" i="1"/>
  <c r="AY9" i="1"/>
  <c r="AX9" i="1"/>
  <c r="AW9" i="1"/>
  <c r="AV9" i="1"/>
  <c r="AU9" i="1"/>
  <c r="AS9" i="1"/>
  <c r="AR9" i="1"/>
  <c r="AQ9" i="1"/>
  <c r="AP9" i="1"/>
  <c r="AO9" i="1"/>
  <c r="AN9" i="1"/>
  <c r="AL9" i="1"/>
  <c r="AK9" i="1"/>
  <c r="AJ9" i="1"/>
  <c r="AI9" i="1"/>
  <c r="AH9" i="1"/>
  <c r="AG9" i="1"/>
  <c r="AE9" i="1"/>
  <c r="AD9" i="1"/>
  <c r="AC9" i="1"/>
  <c r="AB9" i="1"/>
  <c r="AA9" i="1"/>
  <c r="Z9" i="1"/>
  <c r="AF9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F9" i="1"/>
  <c r="E9" i="1"/>
  <c r="D9" i="1"/>
  <c r="C9" i="1"/>
  <c r="BK8" i="1"/>
  <c r="BJ8" i="1"/>
  <c r="BI8" i="1"/>
  <c r="BG8" i="1"/>
  <c r="BH8" i="1" s="1"/>
  <c r="BF8" i="1"/>
  <c r="BE8" i="1"/>
  <c r="BD8" i="1"/>
  <c r="BC8" i="1"/>
  <c r="BB8" i="1"/>
  <c r="BA8" i="1"/>
  <c r="AZ8" i="1"/>
  <c r="AY8" i="1"/>
  <c r="AX8" i="1"/>
  <c r="AW8" i="1"/>
  <c r="AV8" i="1"/>
  <c r="AU8" i="1"/>
  <c r="AS8" i="1"/>
  <c r="AR8" i="1"/>
  <c r="AQ8" i="1"/>
  <c r="AP8" i="1"/>
  <c r="AO8" i="1"/>
  <c r="AN8" i="1"/>
  <c r="AL8" i="1"/>
  <c r="AK8" i="1"/>
  <c r="AJ8" i="1"/>
  <c r="AI8" i="1"/>
  <c r="AH8" i="1"/>
  <c r="AG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F8" i="1"/>
  <c r="E8" i="1"/>
  <c r="D8" i="1"/>
  <c r="C8" i="1"/>
  <c r="BK7" i="1"/>
  <c r="BJ7" i="1"/>
  <c r="BI7" i="1"/>
  <c r="BG7" i="1"/>
  <c r="BH7" i="1" s="1"/>
  <c r="BF7" i="1"/>
  <c r="BE7" i="1"/>
  <c r="BD7" i="1"/>
  <c r="BC7" i="1"/>
  <c r="BB7" i="1"/>
  <c r="BA7" i="1"/>
  <c r="AZ7" i="1"/>
  <c r="AY7" i="1"/>
  <c r="AX7" i="1"/>
  <c r="AW7" i="1"/>
  <c r="AV7" i="1"/>
  <c r="AU7" i="1"/>
  <c r="AS7" i="1"/>
  <c r="AR7" i="1"/>
  <c r="AQ7" i="1"/>
  <c r="AP7" i="1"/>
  <c r="AO7" i="1"/>
  <c r="AN7" i="1"/>
  <c r="AL7" i="1"/>
  <c r="AK7" i="1"/>
  <c r="AJ7" i="1"/>
  <c r="AI7" i="1"/>
  <c r="AH7" i="1"/>
  <c r="AG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F7" i="1"/>
  <c r="E7" i="1"/>
  <c r="D7" i="1"/>
  <c r="C7" i="1"/>
  <c r="BK6" i="1"/>
  <c r="BJ6" i="1"/>
  <c r="BI6" i="1"/>
  <c r="BG6" i="1"/>
  <c r="BH6" i="1" s="1"/>
  <c r="BF6" i="1"/>
  <c r="BE6" i="1"/>
  <c r="BD6" i="1"/>
  <c r="BC6" i="1"/>
  <c r="BB6" i="1"/>
  <c r="BA6" i="1"/>
  <c r="AZ6" i="1"/>
  <c r="AY6" i="1"/>
  <c r="AX6" i="1"/>
  <c r="AW6" i="1"/>
  <c r="AV6" i="1"/>
  <c r="AU6" i="1"/>
  <c r="AS6" i="1"/>
  <c r="AR6" i="1"/>
  <c r="AQ6" i="1"/>
  <c r="AP6" i="1"/>
  <c r="AO6" i="1"/>
  <c r="AN6" i="1"/>
  <c r="AL6" i="1"/>
  <c r="AK6" i="1"/>
  <c r="AJ6" i="1"/>
  <c r="AI6" i="1"/>
  <c r="AH6" i="1"/>
  <c r="AG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F6" i="1"/>
  <c r="E6" i="1"/>
  <c r="D6" i="1"/>
  <c r="C6" i="1"/>
  <c r="BL5" i="1"/>
  <c r="BK5" i="1"/>
  <c r="BJ5" i="1"/>
  <c r="BI5" i="1"/>
  <c r="BG5" i="1"/>
  <c r="BH5" i="1" s="1"/>
  <c r="BF5" i="1"/>
  <c r="BE5" i="1"/>
  <c r="BD5" i="1"/>
  <c r="BC5" i="1"/>
  <c r="BB5" i="1"/>
  <c r="BA5" i="1"/>
  <c r="AZ5" i="1"/>
  <c r="AY5" i="1"/>
  <c r="AX5" i="1"/>
  <c r="AW5" i="1"/>
  <c r="AV5" i="1"/>
  <c r="AU5" i="1"/>
  <c r="AS5" i="1"/>
  <c r="AR5" i="1"/>
  <c r="AQ5" i="1"/>
  <c r="AP5" i="1"/>
  <c r="AO5" i="1"/>
  <c r="AN5" i="1"/>
  <c r="AL5" i="1"/>
  <c r="AK5" i="1"/>
  <c r="AJ5" i="1"/>
  <c r="AI5" i="1"/>
  <c r="AH5" i="1"/>
  <c r="AG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H5" i="1"/>
  <c r="H82" i="1" s="1"/>
  <c r="G5" i="1"/>
  <c r="G82" i="1" s="1"/>
  <c r="F5" i="1"/>
  <c r="E5" i="1"/>
  <c r="D5" i="1"/>
  <c r="C5" i="1"/>
  <c r="AM34" i="1" l="1"/>
  <c r="AM42" i="1"/>
  <c r="AF75" i="1"/>
  <c r="AT75" i="1"/>
  <c r="AT36" i="1"/>
  <c r="AF73" i="1"/>
  <c r="AF25" i="1"/>
  <c r="AF46" i="1"/>
  <c r="AM46" i="1"/>
  <c r="AT51" i="1"/>
  <c r="AT19" i="1"/>
  <c r="AT18" i="1"/>
  <c r="AM45" i="1"/>
  <c r="AM10" i="1"/>
  <c r="AT35" i="1"/>
  <c r="AT59" i="1"/>
  <c r="AF61" i="1"/>
  <c r="AM66" i="1"/>
  <c r="X82" i="1"/>
  <c r="AM12" i="1"/>
  <c r="AM15" i="1"/>
  <c r="AT15" i="1"/>
  <c r="AM41" i="1"/>
  <c r="AF57" i="1"/>
  <c r="AF69" i="1"/>
  <c r="AT69" i="1"/>
  <c r="AF7" i="1"/>
  <c r="D82" i="1"/>
  <c r="N82" i="1"/>
  <c r="AT11" i="1"/>
  <c r="AT20" i="1"/>
  <c r="AM26" i="1"/>
  <c r="AT40" i="1"/>
  <c r="AT52" i="1"/>
  <c r="AM56" i="1"/>
  <c r="AM71" i="1"/>
  <c r="AF81" i="1"/>
  <c r="AF12" i="1"/>
  <c r="AF32" i="1"/>
  <c r="AF33" i="1"/>
  <c r="AM59" i="1"/>
  <c r="AF67" i="1"/>
  <c r="AT67" i="1"/>
  <c r="AM74" i="1"/>
  <c r="AT79" i="1"/>
  <c r="AM80" i="1"/>
  <c r="AM5" i="1"/>
  <c r="AF18" i="1"/>
  <c r="AM18" i="1"/>
  <c r="AM31" i="1"/>
  <c r="AT31" i="1"/>
  <c r="AF50" i="1"/>
  <c r="AM50" i="1"/>
  <c r="AF65" i="1"/>
  <c r="AF77" i="1"/>
  <c r="AT77" i="1"/>
  <c r="AF82" i="1"/>
  <c r="AF41" i="1"/>
  <c r="AF49" i="1"/>
  <c r="AF53" i="1"/>
  <c r="AM58" i="1"/>
  <c r="AM61" i="1"/>
  <c r="AM64" i="1"/>
  <c r="AF36" i="1"/>
  <c r="AF37" i="1"/>
  <c r="AT38" i="1"/>
  <c r="AT42" i="1"/>
  <c r="AM43" i="1"/>
  <c r="AF47" i="1"/>
  <c r="AT49" i="1"/>
  <c r="AF51" i="1"/>
  <c r="AT53" i="1"/>
  <c r="AT61" i="1"/>
  <c r="AT72" i="1"/>
  <c r="AM73" i="1"/>
  <c r="AT80" i="1"/>
  <c r="AT8" i="1"/>
  <c r="AM9" i="1"/>
  <c r="AM13" i="1"/>
  <c r="AF14" i="1"/>
  <c r="AM14" i="1"/>
  <c r="AM16" i="1"/>
  <c r="AM20" i="1"/>
  <c r="AF24" i="1"/>
  <c r="AF28" i="1"/>
  <c r="AF29" i="1"/>
  <c r="AT30" i="1"/>
  <c r="AT34" i="1"/>
  <c r="AM35" i="1"/>
  <c r="AF39" i="1"/>
  <c r="AT41" i="1"/>
  <c r="AF43" i="1"/>
  <c r="AT45" i="1"/>
  <c r="AT56" i="1"/>
  <c r="AM57" i="1"/>
  <c r="AT64" i="1"/>
  <c r="AM65" i="1"/>
  <c r="AM69" i="1"/>
  <c r="AF70" i="1"/>
  <c r="AM75" i="1"/>
  <c r="AT76" i="1"/>
  <c r="AM77" i="1"/>
  <c r="AF78" i="1"/>
  <c r="AM81" i="1"/>
  <c r="AF10" i="1"/>
  <c r="AT12" i="1"/>
  <c r="AM23" i="1"/>
  <c r="AT23" i="1"/>
  <c r="AT26" i="1"/>
  <c r="AM27" i="1"/>
  <c r="AF31" i="1"/>
  <c r="AT33" i="1"/>
  <c r="AF35" i="1"/>
  <c r="AT37" i="1"/>
  <c r="AT48" i="1"/>
  <c r="AM49" i="1"/>
  <c r="AM53" i="1"/>
  <c r="AF54" i="1"/>
  <c r="AM54" i="1"/>
  <c r="AF58" i="1"/>
  <c r="AF62" i="1"/>
  <c r="AM62" i="1"/>
  <c r="AM67" i="1"/>
  <c r="AT71" i="1"/>
  <c r="AM72" i="1"/>
  <c r="AF16" i="1"/>
  <c r="AF20" i="1"/>
  <c r="AF21" i="1"/>
  <c r="AT22" i="1"/>
  <c r="AT25" i="1"/>
  <c r="AF27" i="1"/>
  <c r="AT29" i="1"/>
  <c r="O82" i="1"/>
  <c r="Q82" i="1"/>
  <c r="R82" i="1"/>
  <c r="AM19" i="1"/>
  <c r="AF23" i="1"/>
  <c r="AT32" i="1"/>
  <c r="AM33" i="1"/>
  <c r="AM37" i="1"/>
  <c r="AF38" i="1"/>
  <c r="AM38" i="1"/>
  <c r="AF42" i="1"/>
  <c r="AT44" i="1"/>
  <c r="AM48" i="1"/>
  <c r="AM52" i="1"/>
  <c r="AM60" i="1"/>
  <c r="AF72" i="1"/>
  <c r="AF74" i="1"/>
  <c r="AM79" i="1"/>
  <c r="W82" i="1"/>
  <c r="AM6" i="1"/>
  <c r="AF6" i="1"/>
  <c r="AM8" i="1"/>
  <c r="AF5" i="1"/>
  <c r="AF8" i="1"/>
  <c r="AF13" i="1"/>
  <c r="AT14" i="1"/>
  <c r="AT17" i="1"/>
  <c r="AF19" i="1"/>
  <c r="AT21" i="1"/>
  <c r="AT24" i="1"/>
  <c r="AM25" i="1"/>
  <c r="AM29" i="1"/>
  <c r="AF30" i="1"/>
  <c r="AM30" i="1"/>
  <c r="AF34" i="1"/>
  <c r="AM40" i="1"/>
  <c r="AM44" i="1"/>
  <c r="AM55" i="1"/>
  <c r="AT55" i="1"/>
  <c r="AF56" i="1"/>
  <c r="AM63" i="1"/>
  <c r="AT63" i="1"/>
  <c r="AF64" i="1"/>
  <c r="AF68" i="1"/>
  <c r="AT70" i="1"/>
  <c r="AF76" i="1"/>
  <c r="AT78" i="1"/>
  <c r="AF80" i="1"/>
  <c r="AM82" i="1"/>
  <c r="AT5" i="1"/>
  <c r="P82" i="1"/>
  <c r="Y82" i="1"/>
  <c r="S82" i="1"/>
  <c r="AM7" i="1"/>
  <c r="AT7" i="1"/>
  <c r="AT10" i="1"/>
  <c r="AM11" i="1"/>
  <c r="AF15" i="1"/>
  <c r="AF26" i="1"/>
  <c r="AT28" i="1"/>
  <c r="AM32" i="1"/>
  <c r="AM36" i="1"/>
  <c r="AM47" i="1"/>
  <c r="AT47" i="1"/>
  <c r="AF48" i="1"/>
  <c r="AF52" i="1"/>
  <c r="AT54" i="1"/>
  <c r="AT58" i="1"/>
  <c r="AT62" i="1"/>
  <c r="AF66" i="1"/>
  <c r="AT66" i="1"/>
  <c r="AT68" i="1"/>
  <c r="AF71" i="1"/>
  <c r="AT73" i="1"/>
  <c r="AT74" i="1"/>
  <c r="AF79" i="1"/>
  <c r="AT81" i="1"/>
  <c r="E82" i="1"/>
  <c r="F82" i="1"/>
  <c r="K82" i="1"/>
  <c r="T82" i="1"/>
  <c r="E90" i="2" s="1"/>
  <c r="C82" i="1"/>
  <c r="U82" i="1"/>
  <c r="AT6" i="1"/>
  <c r="AT9" i="1"/>
  <c r="AF11" i="1"/>
  <c r="AT13" i="1"/>
  <c r="AT16" i="1"/>
  <c r="AM17" i="1"/>
  <c r="AM21" i="1"/>
  <c r="AF22" i="1"/>
  <c r="AM22" i="1"/>
  <c r="AM24" i="1"/>
  <c r="AM28" i="1"/>
  <c r="AM39" i="1"/>
  <c r="AT39" i="1"/>
  <c r="AF40" i="1"/>
  <c r="AF44" i="1"/>
  <c r="AF45" i="1"/>
  <c r="AT46" i="1"/>
  <c r="AT50" i="1"/>
  <c r="AM51" i="1"/>
  <c r="AF55" i="1"/>
  <c r="AT57" i="1"/>
  <c r="AF59" i="1"/>
  <c r="AF60" i="1"/>
  <c r="AF63" i="1"/>
  <c r="AT65" i="1"/>
  <c r="AM68" i="1"/>
  <c r="AM70" i="1"/>
  <c r="AM76" i="1"/>
  <c r="AM78" i="1"/>
  <c r="B108" i="2"/>
  <c r="B98" i="2"/>
  <c r="E113" i="2"/>
  <c r="E114" i="2" s="1"/>
  <c r="E107" i="2"/>
  <c r="E106" i="2"/>
  <c r="E95" i="2"/>
  <c r="E105" i="2"/>
  <c r="E102" i="2"/>
  <c r="E96" i="2"/>
  <c r="E74" i="2"/>
  <c r="E73" i="2"/>
  <c r="E65" i="2"/>
  <c r="E103" i="2" l="1"/>
  <c r="E115" i="2"/>
  <c r="E97" i="2" l="1"/>
  <c r="E94" i="2"/>
  <c r="E91" i="2"/>
  <c r="E92" i="2" s="1"/>
  <c r="E120" i="2"/>
  <c r="E104" i="2"/>
  <c r="E108" i="2" s="1"/>
  <c r="E93" i="2"/>
  <c r="E72" i="2"/>
  <c r="E63" i="2"/>
  <c r="E55" i="2"/>
  <c r="E46" i="2"/>
  <c r="E89" i="2"/>
  <c r="E98" i="2" l="1"/>
  <c r="E110" i="2" s="1"/>
  <c r="E71" i="2"/>
  <c r="E70" i="2"/>
  <c r="E64" i="2"/>
  <c r="E62" i="2"/>
  <c r="E61" i="2"/>
  <c r="E75" i="2" l="1"/>
  <c r="E53" i="2"/>
  <c r="E56" i="2"/>
  <c r="E54" i="2"/>
  <c r="E43" i="2"/>
  <c r="E57" i="2" l="1"/>
  <c r="E45" i="2"/>
  <c r="E44" i="2"/>
  <c r="E41" i="2"/>
  <c r="E39" i="2" l="1"/>
  <c r="E38" i="2"/>
  <c r="E37" i="2"/>
  <c r="E36" i="2"/>
  <c r="E28" i="2"/>
  <c r="E27" i="2"/>
  <c r="E26" i="2"/>
  <c r="E25" i="2"/>
  <c r="E40" i="2" l="1"/>
  <c r="E42" i="2" s="1"/>
  <c r="E47" i="2" s="1"/>
  <c r="B92" i="2"/>
  <c r="B91" i="2"/>
  <c r="B81" i="2"/>
  <c r="B80" i="2"/>
  <c r="B79" i="2"/>
  <c r="B71" i="2"/>
  <c r="B70" i="2"/>
  <c r="B62" i="2"/>
  <c r="B61" i="2"/>
  <c r="B54" i="2"/>
  <c r="B53" i="2"/>
  <c r="B39" i="2"/>
  <c r="B37" i="2"/>
  <c r="B36" i="2"/>
  <c r="B40" i="2"/>
  <c r="B42" i="2"/>
  <c r="E29" i="2" l="1"/>
  <c r="E66" i="2" l="1"/>
  <c r="E80" i="2" s="1"/>
  <c r="E79" i="2"/>
  <c r="B113" i="2"/>
  <c r="B104" i="2"/>
  <c r="B103" i="2"/>
  <c r="B102" i="2"/>
  <c r="B93" i="2"/>
  <c r="B90" i="2"/>
  <c r="B89" i="2"/>
  <c r="B72" i="2"/>
  <c r="B63" i="2"/>
  <c r="B55" i="2"/>
  <c r="B43" i="2"/>
  <c r="B28" i="2"/>
  <c r="B27" i="2"/>
  <c r="B26" i="2"/>
  <c r="E82" i="2" l="1"/>
  <c r="E81" i="2"/>
  <c r="D98" i="2"/>
  <c r="E11" i="2"/>
  <c r="E12" i="2"/>
  <c r="E116" i="2"/>
  <c r="E16" i="2"/>
  <c r="E13" i="2" l="1"/>
  <c r="E15" i="2"/>
  <c r="E14" i="2" l="1"/>
  <c r="E17" i="2" s="1"/>
  <c r="E18" i="2" s="1"/>
  <c r="D110" i="2"/>
</calcChain>
</file>

<file path=xl/sharedStrings.xml><?xml version="1.0" encoding="utf-8"?>
<sst xmlns="http://schemas.openxmlformats.org/spreadsheetml/2006/main" count="419" uniqueCount="253">
  <si>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</si>
  <si>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</si>
  <si>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</si>
  <si>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</si>
  <si>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</si>
  <si>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</si>
  <si>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Nettoaufwand für finanzielle Sozialhilfe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</si>
  <si>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</si>
  <si>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</si>
  <si>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</si>
  <si>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</si>
  <si>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</si>
  <si>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</si>
  <si>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</si>
  <si>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</si>
  <si>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</si>
  <si>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</si>
  <si>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</si>
  <si>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</si>
  <si>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</si>
  <si>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</si>
  <si>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</si>
  <si>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</si>
  <si>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</si>
  <si>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</si>
  <si>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</si>
  <si>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</si>
  <si>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</si>
  <si>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</si>
  <si>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</si>
  <si>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</si>
  <si>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</si>
  <si>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</si>
  <si>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</si>
  <si>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</si>
  <si>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</si>
  <si>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</si>
  <si>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</si>
  <si>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</si>
  <si>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</si>
  <si>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</si>
  <si>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</si>
  <si>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</si>
  <si>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</si>
  <si>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</si>
  <si>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</si>
  <si>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</si>
  <si>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</si>
  <si>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</si>
  <si>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</si>
  <si>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</si>
  <si>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</si>
  <si>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</si>
  <si>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</si>
  <si>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</si>
  <si>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</si>
  <si>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</si>
  <si>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</si>
  <si>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</si>
  <si>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</si>
  <si>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</si>
  <si>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</si>
  <si>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</si>
  <si>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</si>
  <si>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</si>
  <si>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</si>
  <si>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</si>
  <si>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</si>
  <si>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</si>
  <si>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</si>
  <si>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</si>
  <si>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</si>
  <si>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</si>
  <si>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</si>
  <si>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</si>
  <si>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</si>
  <si>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</si>
  <si>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</si>
  <si>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</si>
  <si>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</si>
  <si>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</si>
  <si>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</si>
  <si>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</si>
  <si>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</si>
  <si>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</si>
  <si>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</si>
  <si>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</si>
  <si>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</si>
  <si>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</si>
  <si>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</si>
  <si>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</si>
  <si>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</si>
  <si>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</si>
  <si>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</si>
  <si>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</si>
  <si>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</si>
  <si>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</si>
  <si>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</si>
  <si>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</si>
  <si>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</si>
  <si>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</si>
  <si>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</si>
  <si>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</si>
  <si>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</si>
  <si>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</si>
  <si>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</si>
  <si>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</si>
  <si>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</si>
  <si>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</si>
  <si>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</si>
  <si>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</si>
  <si>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</si>
  <si>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</si>
  <si>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</si>
  <si>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</si>
  <si>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</si>
  <si>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</si>
  <si>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</si>
  <si>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</si>
  <si>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Wert</t>
  </si>
  <si>
    <t>a) Volksschule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</si>
  <si>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</si>
  <si>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</si>
  <si>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</si>
  <si>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</si>
  <si>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</si>
  <si>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</si>
  <si>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</si>
  <si>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</si>
  <si>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Beitrag nach Art. 25 Abs. 2 FAG, teuerungsbereinigt</t>
  </si>
  <si>
    <t>Basis: 9'000'000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</si>
  <si>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</si>
  <si>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</si>
  <si>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</si>
  <si>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</si>
  <si>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</si>
  <si>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</si>
  <si>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</si>
  <si>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</si>
  <si>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</si>
  <si>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</si>
  <si>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</si>
  <si>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</si>
  <si>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</si>
  <si>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</si>
  <si>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</si>
  <si>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</si>
  <si>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</si>
  <si>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</si>
  <si>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</si>
  <si>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</si>
  <si>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</si>
  <si>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</si>
  <si>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</si>
  <si>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</si>
  <si>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</si>
  <si>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</si>
  <si>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</si>
  <si>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</si>
  <si>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</si>
  <si>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</si>
  <si>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Soziodemographischer Sonderlastenausgleich (Art. 17a -17g FAG)</t>
  </si>
  <si>
    <t>Sonderlastenausgleich Schule (Art. 18 - 21 FAG)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</si>
  <si>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) x </t>
    </r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</si>
  <si>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IW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Weite</t>
    </r>
  </si>
  <si>
    <t>…wobei</t>
  </si>
  <si>
    <t>…und</t>
  </si>
  <si>
    <r>
      <t>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SI</t>
    </r>
  </si>
  <si>
    <r>
      <t>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</t>
    </r>
    <r>
      <rPr>
        <vertAlign val="subscript"/>
        <sz val="10"/>
        <rFont val="Arial"/>
        <family val="2"/>
      </rPr>
      <t>km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Höhe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Dichte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Streuung</t>
    </r>
  </si>
  <si>
    <r>
      <t>I</t>
    </r>
    <r>
      <rPr>
        <vertAlign val="subscript"/>
        <sz val="10"/>
        <rFont val="Arial"/>
        <family val="2"/>
      </rPr>
      <t>km</t>
    </r>
  </si>
  <si>
    <r>
      <t>I</t>
    </r>
    <r>
      <rPr>
        <vertAlign val="subscript"/>
        <sz val="10"/>
        <rFont val="Arial"/>
        <family val="2"/>
      </rPr>
      <t>Höhe</t>
    </r>
  </si>
  <si>
    <r>
      <t>I</t>
    </r>
    <r>
      <rPr>
        <vertAlign val="subscript"/>
        <sz val="10"/>
        <rFont val="Arial"/>
        <family val="2"/>
      </rPr>
      <t>Dichte</t>
    </r>
  </si>
  <si>
    <t>Standardisierter Indikator der Streuung bedeutender Siedlungen auf dem Gemeindegebiet</t>
  </si>
  <si>
    <r>
      <t>I</t>
    </r>
    <r>
      <rPr>
        <vertAlign val="subscript"/>
        <sz val="10"/>
        <rFont val="Arial"/>
        <family val="2"/>
      </rPr>
      <t>Streuung</t>
    </r>
  </si>
  <si>
    <r>
      <t>SI</t>
    </r>
    <r>
      <rPr>
        <vertAlign val="subscript"/>
        <sz val="10"/>
        <rFont val="Arial"/>
        <family val="2"/>
      </rPr>
      <t xml:space="preserve">Gemeinde </t>
    </r>
  </si>
  <si>
    <t>Standardabweichung der Summe der gewichteten Indikatoren</t>
  </si>
  <si>
    <r>
      <t>S</t>
    </r>
    <r>
      <rPr>
        <vertAlign val="subscript"/>
        <sz val="10"/>
        <rFont val="Arial"/>
        <family val="2"/>
      </rPr>
      <t>SI</t>
    </r>
  </si>
  <si>
    <t>Beitragssatz Weite</t>
  </si>
  <si>
    <t>Koeffizient von Fr. 249.- je Indexpunkt Weite</t>
  </si>
  <si>
    <t>…wobei…</t>
  </si>
  <si>
    <t>Formel gemäss Anhang 2 FAG…</t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</si>
  <si>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KuJ</t>
    </r>
  </si>
  <si>
    <r>
      <t>NAKuJ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</si>
  <si>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</si>
  <si>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t>Beitragssatz Kinder und Jugendliche</t>
  </si>
  <si>
    <r>
      <t>σ</t>
    </r>
    <r>
      <rPr>
        <vertAlign val="subscript"/>
        <sz val="10"/>
        <rFont val="Arial"/>
        <family val="2"/>
      </rPr>
      <t>KuJ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</si>
  <si>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SH</t>
    </r>
  </si>
  <si>
    <r>
      <t>NASH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</si>
  <si>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</si>
  <si>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SH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</si>
  <si>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StPf</t>
    </r>
  </si>
  <si>
    <r>
      <t>NAStPf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</si>
  <si>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</si>
  <si>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StPf</t>
    </r>
  </si>
  <si>
    <t>Ausgleichsbeitrag soziodemographischer Sonderlastenauslgeich</t>
  </si>
  <si>
    <t>Formel gemäss Anhang 2a Bst. e FAG</t>
  </si>
  <si>
    <r>
      <t>SLSo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= SoKuJ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SoSH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SoStPf</t>
    </r>
    <r>
      <rPr>
        <vertAlign val="subscript"/>
        <sz val="10"/>
        <color theme="1"/>
        <rFont val="Arial"/>
        <family val="2"/>
      </rPr>
      <t>Gemeinde</t>
    </r>
  </si>
  <si>
    <r>
      <t>SoKuJ</t>
    </r>
    <r>
      <rPr>
        <vertAlign val="subscript"/>
        <sz val="10"/>
        <color theme="1"/>
        <rFont val="Arial"/>
        <family val="2"/>
      </rPr>
      <t>Gemeinde</t>
    </r>
  </si>
  <si>
    <r>
      <t>SoSH</t>
    </r>
    <r>
      <rPr>
        <vertAlign val="subscript"/>
        <sz val="10"/>
        <color theme="1"/>
        <rFont val="Arial"/>
        <family val="2"/>
      </rPr>
      <t>Gemeinde</t>
    </r>
  </si>
  <si>
    <r>
      <t>SoStPf</t>
    </r>
    <r>
      <rPr>
        <vertAlign val="subscript"/>
        <sz val="10"/>
        <color theme="1"/>
        <rFont val="Arial"/>
        <family val="2"/>
      </rPr>
      <t>Gemeinde</t>
    </r>
  </si>
  <si>
    <t>Formel gemäss Anhang 3a FAG…</t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</si>
  <si>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VS</t>
    </r>
  </si>
  <si>
    <r>
      <t>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1 + (BI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- 1) x 0.15</t>
    </r>
  </si>
  <si>
    <r>
      <t>BI</t>
    </r>
    <r>
      <rPr>
        <vertAlign val="subscript"/>
        <sz val="10"/>
        <rFont val="Arial"/>
        <family val="2"/>
      </rPr>
      <t>Gemeinde</t>
    </r>
  </si>
  <si>
    <r>
      <t>BI'</t>
    </r>
    <r>
      <rPr>
        <vertAlign val="subscript"/>
        <sz val="10"/>
        <rFont val="Arial"/>
        <family val="2"/>
      </rPr>
      <t>Gemeinde</t>
    </r>
  </si>
  <si>
    <r>
      <t>σ</t>
    </r>
    <r>
      <rPr>
        <vertAlign val="subscript"/>
        <sz val="10"/>
        <rFont val="Arial"/>
        <family val="2"/>
      </rPr>
      <t>VS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</si>
  <si>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SoSch</t>
    </r>
  </si>
  <si>
    <t>Beitragssatz Sonderschule</t>
  </si>
  <si>
    <r>
      <t>σ</t>
    </r>
    <r>
      <rPr>
        <vertAlign val="subscript"/>
        <sz val="10"/>
        <rFont val="Arial"/>
        <family val="2"/>
      </rPr>
      <t>SoSch</t>
    </r>
  </si>
  <si>
    <t>Allg. Faktoren</t>
  </si>
  <si>
    <t>Kürzungsfaktor Schule</t>
  </si>
  <si>
    <t>Kürzungsfaktor SL Sozio</t>
  </si>
  <si>
    <t>Sozio</t>
  </si>
  <si>
    <t>Ikm</t>
  </si>
  <si>
    <t>IHöhe</t>
  </si>
  <si>
    <t>IStreuung</t>
  </si>
  <si>
    <t>IDichte</t>
  </si>
  <si>
    <t>SSI</t>
  </si>
  <si>
    <t>MIW</t>
  </si>
  <si>
    <t>σWeite</t>
  </si>
  <si>
    <t>MSch</t>
  </si>
  <si>
    <t>MSoSch</t>
  </si>
  <si>
    <t>σVS</t>
  </si>
  <si>
    <t>σSoSch</t>
  </si>
  <si>
    <t>σKuJ, σSH und σStPf</t>
  </si>
  <si>
    <r>
      <t>σ</t>
    </r>
    <r>
      <rPr>
        <vertAlign val="subscript"/>
        <sz val="10"/>
        <rFont val="Arial"/>
        <family val="2"/>
      </rPr>
      <t>Weite</t>
    </r>
  </si>
  <si>
    <r>
      <t>IW</t>
    </r>
    <r>
      <rPr>
        <vertAlign val="subscript"/>
        <sz val="10"/>
        <rFont val="Arial"/>
        <family val="2"/>
      </rPr>
      <t>Gemeinde</t>
    </r>
  </si>
  <si>
    <t>Beitragssatz bei überdurchschnittlicher Belastung durch die Sozialhilfe (Art. 17e Abs. 1bis Bst. a)</t>
  </si>
  <si>
    <t>Beitragssatz bei unterdurchschnittlicher Belastung durch die Sozialhilfe (Art. 17e Abs. 1bis Bst. b)</t>
  </si>
  <si>
    <t>Beitragssatz bei überdurchschnittlicher Belastung durch die stationäre Pflege (Art. 17g Abs. 1bis Bst. a)</t>
  </si>
  <si>
    <t>Beitragssatz bei unterdurchschnittlicher Belastung durch die stationäre Pflege (Art. 17g Abs. 1bis Bst. b)</t>
  </si>
  <si>
    <t>Beitragssatz bei überdurchschnittlicher Belastung durch die Volksschule (Art. 21 Abs. 1 Bst. a)</t>
  </si>
  <si>
    <t>Beitragssatz bei unterdurchschnittlicher Belastung durch die Volksschule (Art. 21 Abs. 1 Bst. b)</t>
  </si>
  <si>
    <t>Basis: 7'000'000</t>
  </si>
  <si>
    <t>Technische Steuerkraft im Durchschnitt von 2017</t>
  </si>
  <si>
    <t>beschlossener Steuerfuss 2017</t>
  </si>
  <si>
    <t>Einwohnerzahl am 31.12.2017</t>
  </si>
  <si>
    <t>Technische Steuerkraft im Durchschnitt von 2018</t>
  </si>
  <si>
    <t>Technische Steuerkraft im Durchschnitt von 2017/2018</t>
  </si>
  <si>
    <t>beschlossener Steuerfuss 2018</t>
  </si>
  <si>
    <t>Einwohnerzahl am 31.12.2018</t>
  </si>
  <si>
    <t>gewichtete Strassenlänge am 31.12.2018</t>
  </si>
  <si>
    <t>Einwohner über 800 m.ü.M. am 31.12.2018</t>
  </si>
  <si>
    <t>Dispersion mehrerer Zentren am 31.12.2018</t>
  </si>
  <si>
    <t>Fläche in ha gem. amtl. Vermessung am 31.12.2018</t>
  </si>
  <si>
    <t>Schülerzahl der Volksschule am 31.12.2018</t>
  </si>
  <si>
    <t>Schülerzahl der Sonderschule am 31.12.2018</t>
  </si>
  <si>
    <t>BLD-Index am 31.12.2018</t>
  </si>
  <si>
    <t>Juni-Index 2019 der Konsumentenpreise</t>
  </si>
  <si>
    <t>Amt für Gemeinden und Bürgerrecht</t>
  </si>
  <si>
    <t>Zusammenzug definitive Beiträge</t>
  </si>
  <si>
    <t>Total definitive Beiträge</t>
  </si>
  <si>
    <t>Finanzausgleich 2020 (definitiv)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</si>
</sst>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  <numFmt numFmtId="170" formatCode="_ * #,##0.0000000_ ;_ * \-#,##0.0000000_ ;_ * &quot;-&quot;??_ ;_ @_ "/>
    <numFmt numFmtId="171" formatCode="0.000000"/>
    <numFmt numFmtId="172" formatCode="#,##0.00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vertical="center"/>
      <protection hidden="1"/>
    </xf>
    <xf numFmtId="43" fontId="0" fillId="3" borderId="17" xfId="0" applyNumberFormat="1" applyFill="1" applyBorder="1" applyAlignment="1" applyProtection="1">
      <alignment vertical="center"/>
      <protection hidden="1"/>
    </xf>
    <xf numFmtId="0" fontId="0" fillId="5" borderId="14" xfId="0" applyFill="1" applyBorder="1" applyAlignment="1" applyProtection="1">
      <alignment vertical="center"/>
      <protection hidden="1"/>
    </xf>
    <xf numFmtId="43" fontId="0" fillId="5" borderId="14" xfId="0" applyNumberForma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vertical="center"/>
      <protection hidden="1"/>
    </xf>
    <xf numFmtId="43" fontId="5" fillId="2" borderId="19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0" fontId="4" fillId="0" borderId="20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vertical="center"/>
      <protection locked="0" hidden="1"/>
    </xf>
    <xf numFmtId="169" fontId="0" fillId="0" borderId="0" xfId="0" applyNumberForma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43" fontId="6" fillId="0" borderId="1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protection hidden="1"/>
    </xf>
    <xf numFmtId="0" fontId="4" fillId="0" borderId="10" xfId="0" applyFont="1" applyFill="1" applyBorder="1" applyAlignment="1" applyProtection="1">
      <protection hidden="1"/>
    </xf>
    <xf numFmtId="4" fontId="4" fillId="0" borderId="10" xfId="1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protection hidden="1"/>
    </xf>
    <xf numFmtId="4" fontId="4" fillId="0" borderId="4" xfId="1" applyNumberFormat="1" applyFont="1" applyFill="1" applyBorder="1" applyProtection="1">
      <protection hidden="1"/>
    </xf>
    <xf numFmtId="4" fontId="4" fillId="0" borderId="6" xfId="1" applyNumberFormat="1" applyFont="1" applyFill="1" applyBorder="1" applyProtection="1">
      <protection hidden="1"/>
    </xf>
    <xf numFmtId="4" fontId="4" fillId="0" borderId="9" xfId="1" applyNumberFormat="1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9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20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11" xfId="1" applyNumberFormat="1" applyFont="1" applyFill="1" applyBorder="1" applyAlignment="1" applyProtection="1">
      <alignment horizontal="right" textRotation="90" wrapText="1"/>
      <protection hidden="1"/>
    </xf>
    <xf numFmtId="0" fontId="4" fillId="0" borderId="5" xfId="0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Protection="1">
      <protection hidden="1"/>
    </xf>
    <xf numFmtId="3" fontId="4" fillId="0" borderId="6" xfId="0" applyNumberFormat="1" applyFont="1" applyFill="1" applyBorder="1" applyProtection="1">
      <protection hidden="1"/>
    </xf>
    <xf numFmtId="9" fontId="4" fillId="0" borderId="0" xfId="0" applyNumberFormat="1" applyFont="1" applyFill="1" applyBorder="1" applyProtection="1">
      <protection hidden="1"/>
    </xf>
    <xf numFmtId="3" fontId="4" fillId="0" borderId="4" xfId="0" applyNumberFormat="1" applyFont="1" applyFill="1" applyBorder="1" applyProtection="1">
      <protection hidden="1"/>
    </xf>
    <xf numFmtId="43" fontId="4" fillId="0" borderId="4" xfId="1" applyFont="1" applyFill="1" applyBorder="1" applyProtection="1">
      <protection hidden="1"/>
    </xf>
    <xf numFmtId="43" fontId="4" fillId="0" borderId="22" xfId="1" applyFont="1" applyFill="1" applyBorder="1" applyProtection="1">
      <protection hidden="1"/>
    </xf>
    <xf numFmtId="43" fontId="4" fillId="0" borderId="0" xfId="1" applyFont="1" applyFill="1" applyBorder="1" applyProtection="1">
      <protection hidden="1"/>
    </xf>
    <xf numFmtId="43" fontId="4" fillId="0" borderId="21" xfId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166" fontId="4" fillId="0" borderId="4" xfId="2" applyNumberFormat="1" applyFont="1" applyFill="1" applyBorder="1" applyProtection="1">
      <protection hidden="1"/>
    </xf>
    <xf numFmtId="166" fontId="4" fillId="0" borderId="6" xfId="2" applyNumberFormat="1" applyFont="1" applyFill="1" applyBorder="1" applyProtection="1">
      <protection hidden="1"/>
    </xf>
    <xf numFmtId="166" fontId="4" fillId="0" borderId="5" xfId="2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left" wrapText="1"/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3" fontId="4" fillId="0" borderId="7" xfId="0" applyNumberFormat="1" applyFont="1" applyFill="1" applyBorder="1" applyProtection="1">
      <protection hidden="1"/>
    </xf>
    <xf numFmtId="43" fontId="4" fillId="0" borderId="7" xfId="1" applyFont="1" applyFill="1" applyBorder="1" applyProtection="1">
      <protection hidden="1"/>
    </xf>
    <xf numFmtId="43" fontId="4" fillId="0" borderId="8" xfId="1" applyFont="1" applyFill="1" applyBorder="1" applyProtection="1">
      <protection hidden="1"/>
    </xf>
    <xf numFmtId="4" fontId="4" fillId="0" borderId="7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4" fontId="4" fillId="0" borderId="8" xfId="0" applyNumberFormat="1" applyFont="1" applyFill="1" applyBorder="1" applyProtection="1">
      <protection hidden="1"/>
    </xf>
    <xf numFmtId="166" fontId="4" fillId="0" borderId="7" xfId="2" applyNumberFormat="1" applyFont="1" applyFill="1" applyBorder="1" applyProtection="1">
      <protection hidden="1"/>
    </xf>
    <xf numFmtId="164" fontId="4" fillId="0" borderId="2" xfId="1" applyNumberFormat="1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10" xfId="0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3" fontId="4" fillId="0" borderId="0" xfId="0" applyNumberFormat="1" applyFont="1" applyAlignment="1">
      <alignment vertical="top"/>
    </xf>
    <xf numFmtId="3" fontId="4" fillId="0" borderId="6" xfId="1" applyNumberFormat="1" applyFont="1" applyFill="1" applyBorder="1" applyProtection="1">
      <protection hidden="1"/>
    </xf>
    <xf numFmtId="3" fontId="4" fillId="0" borderId="5" xfId="1" applyNumberFormat="1" applyFont="1" applyFill="1" applyBorder="1" applyProtection="1">
      <protection hidden="1"/>
    </xf>
    <xf numFmtId="9" fontId="4" fillId="0" borderId="4" xfId="2" applyNumberFormat="1" applyFont="1" applyFill="1" applyBorder="1" applyProtection="1">
      <protection hidden="1"/>
    </xf>
    <xf numFmtId="9" fontId="4" fillId="0" borderId="6" xfId="0" applyNumberFormat="1" applyFont="1" applyFill="1" applyBorder="1" applyProtection="1">
      <protection hidden="1"/>
    </xf>
    <xf numFmtId="165" fontId="4" fillId="0" borderId="4" xfId="1" applyNumberFormat="1" applyFont="1" applyFill="1" applyBorder="1" applyProtection="1">
      <protection hidden="1"/>
    </xf>
    <xf numFmtId="165" fontId="4" fillId="0" borderId="6" xfId="1" applyNumberFormat="1" applyFont="1" applyFill="1" applyBorder="1" applyProtection="1">
      <protection hidden="1"/>
    </xf>
    <xf numFmtId="166" fontId="4" fillId="0" borderId="21" xfId="2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3" fontId="4" fillId="0" borderId="8" xfId="1" applyNumberFormat="1" applyFont="1" applyFill="1" applyBorder="1" applyProtection="1">
      <protection hidden="1"/>
    </xf>
    <xf numFmtId="9" fontId="4" fillId="0" borderId="7" xfId="2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165" fontId="4" fillId="0" borderId="0" xfId="1" applyNumberFormat="1" applyFont="1" applyFill="1" applyBorder="1" applyProtection="1">
      <protection hidden="1"/>
    </xf>
    <xf numFmtId="0" fontId="4" fillId="0" borderId="22" xfId="0" applyFont="1" applyFill="1" applyBorder="1" applyProtection="1">
      <protection hidden="1"/>
    </xf>
    <xf numFmtId="3" fontId="4" fillId="0" borderId="2" xfId="1" applyNumberFormat="1" applyFont="1" applyFill="1" applyBorder="1" applyProtection="1">
      <protection hidden="1"/>
    </xf>
    <xf numFmtId="3" fontId="4" fillId="0" borderId="3" xfId="1" applyNumberFormat="1" applyFont="1" applyFill="1" applyBorder="1" applyProtection="1">
      <protection hidden="1"/>
    </xf>
    <xf numFmtId="165" fontId="4" fillId="0" borderId="2" xfId="1" applyNumberFormat="1" applyFont="1" applyFill="1" applyBorder="1" applyProtection="1">
      <protection hidden="1"/>
    </xf>
    <xf numFmtId="3" fontId="6" fillId="0" borderId="9" xfId="1" applyNumberFormat="1" applyFont="1" applyFill="1" applyBorder="1" applyProtection="1">
      <protection hidden="1"/>
    </xf>
    <xf numFmtId="3" fontId="6" fillId="0" borderId="10" xfId="1" applyNumberFormat="1" applyFont="1" applyFill="1" applyBorder="1" applyProtection="1">
      <protection hidden="1"/>
    </xf>
    <xf numFmtId="3" fontId="6" fillId="0" borderId="10" xfId="0" applyNumberFormat="1" applyFont="1" applyFill="1" applyBorder="1" applyProtection="1">
      <protection hidden="1"/>
    </xf>
    <xf numFmtId="4" fontId="6" fillId="0" borderId="9" xfId="0" applyNumberFormat="1" applyFont="1" applyFill="1" applyBorder="1" applyProtection="1">
      <protection hidden="1"/>
    </xf>
    <xf numFmtId="4" fontId="6" fillId="0" borderId="10" xfId="0" applyNumberFormat="1" applyFont="1" applyFill="1" applyBorder="1" applyProtection="1">
      <protection hidden="1"/>
    </xf>
    <xf numFmtId="3" fontId="6" fillId="0" borderId="9" xfId="0" applyNumberFormat="1" applyFont="1" applyFill="1" applyBorder="1" applyProtection="1">
      <protection hidden="1"/>
    </xf>
    <xf numFmtId="4" fontId="6" fillId="0" borderId="11" xfId="0" applyNumberFormat="1" applyFont="1" applyFill="1" applyBorder="1" applyProtection="1">
      <protection hidden="1"/>
    </xf>
    <xf numFmtId="4" fontId="6" fillId="0" borderId="20" xfId="0" applyNumberFormat="1" applyFont="1" applyFill="1" applyBorder="1" applyProtection="1">
      <protection hidden="1"/>
    </xf>
    <xf numFmtId="0" fontId="6" fillId="0" borderId="2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164" fontId="0" fillId="4" borderId="0" xfId="1" applyNumberFormat="1" applyFont="1" applyFill="1" applyBorder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3" fillId="4" borderId="18" xfId="0" applyFont="1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3" fillId="4" borderId="17" xfId="0" applyFont="1" applyFill="1" applyBorder="1" applyAlignment="1" applyProtection="1">
      <alignment vertical="center"/>
      <protection hidden="1"/>
    </xf>
    <xf numFmtId="4" fontId="4" fillId="0" borderId="11" xfId="1" applyNumberFormat="1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center" textRotation="90" wrapText="1"/>
      <protection hidden="1"/>
    </xf>
    <xf numFmtId="4" fontId="4" fillId="0" borderId="11" xfId="1" applyNumberFormat="1" applyFont="1" applyFill="1" applyBorder="1" applyAlignment="1" applyProtection="1">
      <alignment horizontal="center" textRotation="90" wrapText="1"/>
      <protection hidden="1"/>
    </xf>
    <xf numFmtId="166" fontId="4" fillId="0" borderId="8" xfId="2" applyNumberFormat="1" applyFont="1" applyFill="1" applyBorder="1" applyProtection="1">
      <protection hidden="1"/>
    </xf>
    <xf numFmtId="166" fontId="4" fillId="0" borderId="0" xfId="2" applyNumberFormat="1" applyFont="1" applyFill="1" applyBorder="1" applyProtection="1">
      <protection hidden="1"/>
    </xf>
    <xf numFmtId="166" fontId="4" fillId="0" borderId="1" xfId="2" applyNumberFormat="1" applyFont="1" applyFill="1" applyBorder="1" applyProtection="1">
      <protection hidden="1"/>
    </xf>
    <xf numFmtId="166" fontId="4" fillId="0" borderId="2" xfId="2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2" fontId="0" fillId="3" borderId="0" xfId="0" applyNumberFormat="1" applyFill="1" applyBorder="1" applyAlignment="1" applyProtection="1">
      <alignment vertical="center"/>
      <protection hidden="1"/>
    </xf>
    <xf numFmtId="3" fontId="0" fillId="3" borderId="0" xfId="0" applyNumberFormat="1" applyFill="1" applyBorder="1" applyAlignment="1" applyProtection="1">
      <alignment vertical="center"/>
      <protection hidden="1"/>
    </xf>
    <xf numFmtId="0" fontId="4" fillId="0" borderId="5" xfId="0" applyFont="1" applyBorder="1" applyAlignment="1">
      <alignment horizontal="center" textRotation="90"/>
    </xf>
    <xf numFmtId="166" fontId="0" fillId="3" borderId="0" xfId="2" applyNumberFormat="1" applyFont="1" applyFill="1" applyBorder="1" applyAlignment="1" applyProtection="1">
      <alignment vertical="center"/>
      <protection hidden="1"/>
    </xf>
    <xf numFmtId="166" fontId="0" fillId="4" borderId="0" xfId="2" applyNumberFormat="1" applyFont="1" applyFill="1" applyAlignment="1" applyProtection="1">
      <alignment vertical="center"/>
      <protection hidden="1"/>
    </xf>
    <xf numFmtId="43" fontId="0" fillId="3" borderId="0" xfId="0" applyNumberFormat="1" applyFill="1" applyAlignment="1" applyProtection="1">
      <alignment vertical="center"/>
      <protection hidden="1"/>
    </xf>
    <xf numFmtId="170" fontId="0" fillId="4" borderId="17" xfId="0" applyNumberFormat="1" applyFill="1" applyBorder="1" applyAlignment="1" applyProtection="1">
      <alignment vertical="center"/>
      <protection hidden="1"/>
    </xf>
    <xf numFmtId="0" fontId="0" fillId="6" borderId="0" xfId="0" applyFill="1" applyProtection="1">
      <protection hidden="1"/>
    </xf>
    <xf numFmtId="0" fontId="13" fillId="0" borderId="0" xfId="0" applyFont="1" applyAlignment="1" applyProtection="1">
      <alignment vertical="center" wrapText="1"/>
      <protection hidden="1"/>
    </xf>
    <xf numFmtId="3" fontId="4" fillId="7" borderId="6" xfId="1" applyNumberFormat="1" applyFont="1" applyFill="1" applyBorder="1" applyProtection="1">
      <protection hidden="1"/>
    </xf>
    <xf numFmtId="10" fontId="4" fillId="0" borderId="6" xfId="2" applyNumberFormat="1" applyFont="1" applyFill="1" applyBorder="1" applyProtection="1">
      <protection hidden="1"/>
    </xf>
    <xf numFmtId="171" fontId="4" fillId="0" borderId="24" xfId="0" applyNumberFormat="1" applyFont="1" applyFill="1" applyBorder="1" applyProtection="1"/>
    <xf numFmtId="171" fontId="4" fillId="0" borderId="25" xfId="0" applyNumberFormat="1" applyFont="1" applyFill="1" applyBorder="1" applyProtection="1"/>
    <xf numFmtId="2" fontId="4" fillId="0" borderId="25" xfId="0" applyNumberFormat="1" applyFont="1" applyFill="1" applyBorder="1" applyProtection="1"/>
    <xf numFmtId="169" fontId="4" fillId="0" borderId="4" xfId="1" applyNumberFormat="1" applyFont="1" applyFill="1" applyBorder="1" applyProtection="1">
      <protection hidden="1"/>
    </xf>
    <xf numFmtId="169" fontId="4" fillId="0" borderId="6" xfId="1" applyNumberFormat="1" applyFont="1" applyFill="1" applyBorder="1" applyProtection="1">
      <protection hidden="1"/>
    </xf>
    <xf numFmtId="3" fontId="4" fillId="7" borderId="0" xfId="1" applyNumberFormat="1" applyFont="1" applyFill="1" applyBorder="1" applyProtection="1">
      <protection hidden="1"/>
    </xf>
    <xf numFmtId="10" fontId="4" fillId="0" borderId="0" xfId="2" applyNumberFormat="1" applyFont="1" applyFill="1" applyBorder="1" applyProtection="1">
      <protection hidden="1"/>
    </xf>
    <xf numFmtId="169" fontId="4" fillId="0" borderId="7" xfId="1" applyNumberFormat="1" applyFont="1" applyFill="1" applyBorder="1" applyProtection="1">
      <protection hidden="1"/>
    </xf>
    <xf numFmtId="169" fontId="4" fillId="0" borderId="0" xfId="1" applyNumberFormat="1" applyFont="1" applyFill="1" applyBorder="1" applyProtection="1">
      <protection hidden="1"/>
    </xf>
    <xf numFmtId="3" fontId="4" fillId="7" borderId="2" xfId="1" applyNumberFormat="1" applyFont="1" applyFill="1" applyBorder="1" applyProtection="1">
      <protection hidden="1"/>
    </xf>
    <xf numFmtId="4" fontId="4" fillId="0" borderId="3" xfId="0" applyNumberFormat="1" applyFont="1" applyFill="1" applyBorder="1" applyProtection="1">
      <protection hidden="1"/>
    </xf>
    <xf numFmtId="171" fontId="4" fillId="0" borderId="26" xfId="0" applyNumberFormat="1" applyFont="1" applyFill="1" applyBorder="1" applyProtection="1"/>
    <xf numFmtId="171" fontId="4" fillId="0" borderId="27" xfId="0" applyNumberFormat="1" applyFont="1" applyFill="1" applyBorder="1" applyProtection="1"/>
    <xf numFmtId="2" fontId="4" fillId="0" borderId="27" xfId="0" applyNumberFormat="1" applyFont="1" applyFill="1" applyBorder="1" applyProtection="1"/>
    <xf numFmtId="166" fontId="4" fillId="0" borderId="3" xfId="2" applyNumberFormat="1" applyFont="1" applyFill="1" applyBorder="1" applyProtection="1">
      <protection hidden="1"/>
    </xf>
    <xf numFmtId="169" fontId="4" fillId="0" borderId="1" xfId="1" applyNumberFormat="1" applyFont="1" applyFill="1" applyBorder="1" applyProtection="1">
      <protection hidden="1"/>
    </xf>
    <xf numFmtId="169" fontId="4" fillId="0" borderId="2" xfId="1" applyNumberFormat="1" applyFont="1" applyFill="1" applyBorder="1" applyProtection="1">
      <protection hidden="1"/>
    </xf>
    <xf numFmtId="0" fontId="4" fillId="0" borderId="28" xfId="0" applyFont="1" applyFill="1" applyBorder="1" applyProtection="1">
      <protection hidden="1"/>
    </xf>
    <xf numFmtId="3" fontId="6" fillId="7" borderId="10" xfId="1" applyNumberFormat="1" applyFont="1" applyFill="1" applyBorder="1" applyProtection="1">
      <protection hidden="1"/>
    </xf>
    <xf numFmtId="172" fontId="6" fillId="0" borderId="9" xfId="0" applyNumberFormat="1" applyFont="1" applyFill="1" applyBorder="1" applyProtection="1">
      <protection hidden="1"/>
    </xf>
    <xf numFmtId="172" fontId="6" fillId="0" borderId="10" xfId="0" applyNumberFormat="1" applyFont="1" applyFill="1" applyBorder="1" applyProtection="1">
      <protection hidden="1"/>
    </xf>
    <xf numFmtId="0" fontId="6" fillId="0" borderId="11" xfId="0" applyFont="1" applyFill="1" applyBorder="1" applyProtection="1"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oot\3\1\4\1491\Alle%20Stufen\FAG%202020%20Gesamt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e Stufe"/>
      <sheetName val="1ste Stufe geändert"/>
      <sheetName val="Totale 1ste Stufe"/>
      <sheetName val="Total 3te Stufe"/>
      <sheetName val="Gesamtübersicht"/>
      <sheetName val="Rate_1 März"/>
      <sheetName val="Kred_bel_März"/>
      <sheetName val="BH_Beleg_März"/>
      <sheetName val="Rate_2 Juni"/>
      <sheetName val="Kred_bel_Juni"/>
      <sheetName val="BH_Beleg_Juni"/>
      <sheetName val="Rate_3 Sept"/>
      <sheetName val="Kred_bel_Sept"/>
      <sheetName val="BH_Beleg_Sept"/>
      <sheetName val="Rate_4 Dez"/>
      <sheetName val="Kred_bel_Dez"/>
      <sheetName val="BH_Beleg_Dez"/>
      <sheetName val="Serienbrief"/>
      <sheetName val="Basis"/>
      <sheetName val="Kontrolle"/>
      <sheetName val="Gemeindevereinigungen"/>
    </sheetNames>
    <sheetDataSet>
      <sheetData sheetId="0"/>
      <sheetData sheetId="1">
        <row r="6">
          <cell r="F6">
            <v>249</v>
          </cell>
        </row>
        <row r="7">
          <cell r="F7">
            <v>0.9</v>
          </cell>
        </row>
        <row r="9">
          <cell r="F9">
            <v>18545.153011233546</v>
          </cell>
        </row>
        <row r="10">
          <cell r="F10">
            <v>0.65</v>
          </cell>
        </row>
        <row r="11">
          <cell r="F11">
            <v>0.2</v>
          </cell>
        </row>
        <row r="12">
          <cell r="F12">
            <v>11000</v>
          </cell>
        </row>
        <row r="13">
          <cell r="F13">
            <v>0.6</v>
          </cell>
        </row>
        <row r="14">
          <cell r="F14">
            <v>0.2</v>
          </cell>
        </row>
        <row r="16">
          <cell r="F16">
            <v>1.0409999999999999</v>
          </cell>
        </row>
        <row r="19">
          <cell r="G19">
            <v>1.44</v>
          </cell>
          <cell r="H19">
            <v>1.45</v>
          </cell>
          <cell r="I19">
            <v>1.32</v>
          </cell>
          <cell r="J19">
            <v>1.42</v>
          </cell>
          <cell r="K19">
            <v>0.79</v>
          </cell>
          <cell r="L19">
            <v>1.07</v>
          </cell>
          <cell r="M19">
            <v>1.19</v>
          </cell>
          <cell r="N19">
            <v>1.28</v>
          </cell>
          <cell r="O19">
            <v>0.85</v>
          </cell>
          <cell r="P19">
            <v>1.29</v>
          </cell>
          <cell r="Q19">
            <v>1.4</v>
          </cell>
          <cell r="R19">
            <v>1.05</v>
          </cell>
          <cell r="S19">
            <v>1.46</v>
          </cell>
          <cell r="T19">
            <v>1.0900000000000001</v>
          </cell>
          <cell r="U19">
            <v>1.29</v>
          </cell>
          <cell r="V19">
            <v>1.27</v>
          </cell>
          <cell r="W19">
            <v>0.95</v>
          </cell>
          <cell r="X19">
            <v>0.92</v>
          </cell>
          <cell r="Y19">
            <v>0.8</v>
          </cell>
          <cell r="Z19">
            <v>0.89</v>
          </cell>
          <cell r="AA19">
            <v>0.98</v>
          </cell>
          <cell r="AB19">
            <v>1.19</v>
          </cell>
          <cell r="AC19">
            <v>1.34</v>
          </cell>
          <cell r="AD19">
            <v>1.45</v>
          </cell>
          <cell r="AE19">
            <v>1.39</v>
          </cell>
          <cell r="AF19">
            <v>1.28</v>
          </cell>
          <cell r="AG19">
            <v>1.35</v>
          </cell>
          <cell r="AH19">
            <v>1.1000000000000001</v>
          </cell>
          <cell r="AI19">
            <v>1.46</v>
          </cell>
          <cell r="AJ19">
            <v>1.25</v>
          </cell>
          <cell r="AK19">
            <v>1.18</v>
          </cell>
          <cell r="AL19">
            <v>1.39</v>
          </cell>
          <cell r="AM19">
            <v>1.6</v>
          </cell>
          <cell r="AN19">
            <v>1.42</v>
          </cell>
          <cell r="AO19">
            <v>1.49</v>
          </cell>
          <cell r="AP19">
            <v>1</v>
          </cell>
          <cell r="AQ19">
            <v>1.52</v>
          </cell>
          <cell r="AR19">
            <v>1.33</v>
          </cell>
          <cell r="AS19">
            <v>1.47</v>
          </cell>
          <cell r="AT19">
            <v>1.36</v>
          </cell>
          <cell r="AU19">
            <v>1.32</v>
          </cell>
          <cell r="AV19">
            <v>1.25</v>
          </cell>
          <cell r="AW19">
            <v>1.4</v>
          </cell>
          <cell r="AX19">
            <v>1.38</v>
          </cell>
          <cell r="AY19">
            <v>1.38</v>
          </cell>
          <cell r="AZ19">
            <v>1.1499999999999999</v>
          </cell>
          <cell r="BA19">
            <v>1.23</v>
          </cell>
          <cell r="BB19">
            <v>1.38</v>
          </cell>
          <cell r="BC19">
            <v>1.19</v>
          </cell>
          <cell r="BD19">
            <v>0.8</v>
          </cell>
          <cell r="BE19">
            <v>1.23</v>
          </cell>
          <cell r="BF19">
            <v>1.48</v>
          </cell>
          <cell r="BG19">
            <v>1.39</v>
          </cell>
          <cell r="BH19">
            <v>1.45</v>
          </cell>
          <cell r="BI19">
            <v>1.39</v>
          </cell>
          <cell r="BJ19">
            <v>1.4</v>
          </cell>
          <cell r="BK19">
            <v>1.53</v>
          </cell>
          <cell r="BL19">
            <v>1.45</v>
          </cell>
          <cell r="BM19">
            <v>1.48</v>
          </cell>
          <cell r="BN19">
            <v>1.37</v>
          </cell>
          <cell r="BO19">
            <v>1.35</v>
          </cell>
          <cell r="BP19">
            <v>1.45</v>
          </cell>
          <cell r="BQ19">
            <v>1.42</v>
          </cell>
          <cell r="BR19">
            <v>1.45</v>
          </cell>
          <cell r="BS19">
            <v>1.29</v>
          </cell>
          <cell r="BT19">
            <v>1.4</v>
          </cell>
          <cell r="BU19">
            <v>1.45</v>
          </cell>
          <cell r="BV19">
            <v>1.62</v>
          </cell>
          <cell r="BW19">
            <v>1.29</v>
          </cell>
          <cell r="BX19">
            <v>0.95</v>
          </cell>
          <cell r="BY19">
            <v>1.08</v>
          </cell>
          <cell r="BZ19">
            <v>1.39</v>
          </cell>
          <cell r="CA19">
            <v>1.18</v>
          </cell>
          <cell r="CB19">
            <v>1.21</v>
          </cell>
          <cell r="CC19">
            <v>1.28</v>
          </cell>
          <cell r="CD19">
            <v>1.35</v>
          </cell>
          <cell r="CE19">
            <v>1.1499999999999999</v>
          </cell>
        </row>
        <row r="20">
          <cell r="G20">
            <v>75522</v>
          </cell>
          <cell r="H20">
            <v>9784</v>
          </cell>
          <cell r="I20">
            <v>1332</v>
          </cell>
          <cell r="J20">
            <v>1200</v>
          </cell>
          <cell r="K20">
            <v>3583</v>
          </cell>
          <cell r="L20">
            <v>9048</v>
          </cell>
          <cell r="M20">
            <v>3591</v>
          </cell>
          <cell r="N20">
            <v>823</v>
          </cell>
          <cell r="O20">
            <v>1429</v>
          </cell>
          <cell r="P20">
            <v>1055</v>
          </cell>
          <cell r="Q20">
            <v>2275</v>
          </cell>
          <cell r="R20">
            <v>7177</v>
          </cell>
          <cell r="S20">
            <v>9418</v>
          </cell>
          <cell r="T20">
            <v>6480</v>
          </cell>
          <cell r="U20">
            <v>3485</v>
          </cell>
          <cell r="V20">
            <v>5889</v>
          </cell>
          <cell r="W20">
            <v>7622</v>
          </cell>
          <cell r="X20">
            <v>3956</v>
          </cell>
          <cell r="Y20">
            <v>4650</v>
          </cell>
          <cell r="Z20">
            <v>6502</v>
          </cell>
          <cell r="AA20">
            <v>9576</v>
          </cell>
          <cell r="AB20">
            <v>4501</v>
          </cell>
          <cell r="AC20">
            <v>2055</v>
          </cell>
          <cell r="AD20">
            <v>11549</v>
          </cell>
          <cell r="AE20">
            <v>1521</v>
          </cell>
          <cell r="AF20">
            <v>8839</v>
          </cell>
          <cell r="AG20">
            <v>2357</v>
          </cell>
          <cell r="AH20">
            <v>5564</v>
          </cell>
          <cell r="AI20">
            <v>3404</v>
          </cell>
          <cell r="AJ20">
            <v>6951</v>
          </cell>
          <cell r="AK20">
            <v>12612</v>
          </cell>
          <cell r="AL20">
            <v>5049</v>
          </cell>
          <cell r="AM20">
            <v>5296</v>
          </cell>
          <cell r="AN20">
            <v>6118</v>
          </cell>
          <cell r="AO20">
            <v>4820</v>
          </cell>
          <cell r="AP20">
            <v>5923</v>
          </cell>
          <cell r="AQ20">
            <v>1574</v>
          </cell>
          <cell r="AR20">
            <v>8610</v>
          </cell>
          <cell r="AS20">
            <v>4941</v>
          </cell>
          <cell r="AT20">
            <v>5598</v>
          </cell>
          <cell r="AU20">
            <v>2877</v>
          </cell>
          <cell r="AV20">
            <v>1784</v>
          </cell>
          <cell r="AW20">
            <v>1646</v>
          </cell>
          <cell r="AX20">
            <v>3812</v>
          </cell>
          <cell r="AY20">
            <v>3015</v>
          </cell>
          <cell r="AZ20">
            <v>4798</v>
          </cell>
          <cell r="BA20">
            <v>5071</v>
          </cell>
          <cell r="BB20">
            <v>6336</v>
          </cell>
          <cell r="BC20">
            <v>3724</v>
          </cell>
          <cell r="BD20">
            <v>26989</v>
          </cell>
          <cell r="BE20">
            <v>9477</v>
          </cell>
          <cell r="BF20">
            <v>2662</v>
          </cell>
          <cell r="BG20">
            <v>3599</v>
          </cell>
          <cell r="BH20">
            <v>5012</v>
          </cell>
          <cell r="BI20">
            <v>8713</v>
          </cell>
          <cell r="BJ20">
            <v>1871</v>
          </cell>
          <cell r="BK20">
            <v>1267</v>
          </cell>
          <cell r="BL20">
            <v>4043</v>
          </cell>
          <cell r="BM20">
            <v>920</v>
          </cell>
          <cell r="BN20">
            <v>4729</v>
          </cell>
          <cell r="BO20">
            <v>1565</v>
          </cell>
          <cell r="BP20">
            <v>2884</v>
          </cell>
          <cell r="BQ20">
            <v>9016</v>
          </cell>
          <cell r="BR20">
            <v>3801</v>
          </cell>
          <cell r="BS20">
            <v>6450</v>
          </cell>
          <cell r="BT20">
            <v>12849</v>
          </cell>
          <cell r="BU20">
            <v>10551</v>
          </cell>
          <cell r="BV20">
            <v>4038</v>
          </cell>
          <cell r="BW20">
            <v>23768</v>
          </cell>
          <cell r="BX20">
            <v>4790</v>
          </cell>
          <cell r="BY20">
            <v>4321</v>
          </cell>
          <cell r="BZ20">
            <v>1524</v>
          </cell>
          <cell r="CA20">
            <v>3117</v>
          </cell>
          <cell r="CB20">
            <v>18171</v>
          </cell>
          <cell r="CC20">
            <v>1951</v>
          </cell>
          <cell r="CD20">
            <v>3498</v>
          </cell>
          <cell r="CE20">
            <v>8368</v>
          </cell>
        </row>
        <row r="23">
          <cell r="G23">
            <v>1.44</v>
          </cell>
          <cell r="H23">
            <v>1.39</v>
          </cell>
          <cell r="I23">
            <v>1.27</v>
          </cell>
          <cell r="J23">
            <v>1.39</v>
          </cell>
          <cell r="K23">
            <v>0.75</v>
          </cell>
          <cell r="L23">
            <v>1.04</v>
          </cell>
          <cell r="M23">
            <v>1.19</v>
          </cell>
          <cell r="N23">
            <v>1.36</v>
          </cell>
          <cell r="O23">
            <v>0.82</v>
          </cell>
          <cell r="P23">
            <v>1.25</v>
          </cell>
          <cell r="Q23">
            <v>1.35</v>
          </cell>
          <cell r="R23">
            <v>1.02</v>
          </cell>
          <cell r="S23">
            <v>1.46</v>
          </cell>
          <cell r="T23">
            <v>1.04</v>
          </cell>
          <cell r="U23">
            <v>1.29</v>
          </cell>
          <cell r="V23">
            <v>1.22</v>
          </cell>
          <cell r="W23">
            <v>0.9</v>
          </cell>
          <cell r="X23">
            <v>0.97</v>
          </cell>
          <cell r="Y23">
            <v>0.77</v>
          </cell>
          <cell r="Z23">
            <v>0.89</v>
          </cell>
          <cell r="AA23">
            <v>0.86</v>
          </cell>
          <cell r="AB23">
            <v>1.19</v>
          </cell>
          <cell r="AC23">
            <v>1.28</v>
          </cell>
          <cell r="AD23">
            <v>1.39</v>
          </cell>
          <cell r="AE23">
            <v>1.33</v>
          </cell>
          <cell r="AF23">
            <v>1.22</v>
          </cell>
          <cell r="AG23">
            <v>1.35</v>
          </cell>
          <cell r="AH23">
            <v>0.98</v>
          </cell>
          <cell r="AI23">
            <v>1.39</v>
          </cell>
          <cell r="AJ23">
            <v>1.2</v>
          </cell>
          <cell r="AK23">
            <v>1.18</v>
          </cell>
          <cell r="AL23">
            <v>1.25</v>
          </cell>
          <cell r="AM23">
            <v>1.6</v>
          </cell>
          <cell r="AN23">
            <v>1.42</v>
          </cell>
          <cell r="AO23">
            <v>1.44</v>
          </cell>
          <cell r="AP23">
            <v>1</v>
          </cell>
          <cell r="AQ23">
            <v>1.49</v>
          </cell>
          <cell r="AR23">
            <v>1.33</v>
          </cell>
          <cell r="AS23">
            <v>1.45</v>
          </cell>
          <cell r="AT23">
            <v>1.32</v>
          </cell>
          <cell r="AU23">
            <v>1.25</v>
          </cell>
          <cell r="AV23">
            <v>1.2</v>
          </cell>
          <cell r="AW23">
            <v>1.3</v>
          </cell>
          <cell r="AX23">
            <v>1.35</v>
          </cell>
          <cell r="AY23">
            <v>1.38</v>
          </cell>
          <cell r="AZ23">
            <v>1.1000000000000001</v>
          </cell>
          <cell r="BA23">
            <v>1.19</v>
          </cell>
          <cell r="BB23">
            <v>1.3</v>
          </cell>
          <cell r="BC23">
            <v>1.19</v>
          </cell>
          <cell r="BD23">
            <v>0.8</v>
          </cell>
          <cell r="BE23">
            <v>1.21</v>
          </cell>
          <cell r="BF23">
            <v>1.38</v>
          </cell>
          <cell r="BG23">
            <v>1.39</v>
          </cell>
          <cell r="BH23">
            <v>1.45</v>
          </cell>
          <cell r="BI23">
            <v>1.39</v>
          </cell>
          <cell r="BJ23">
            <v>1.4</v>
          </cell>
          <cell r="BK23">
            <v>1.45</v>
          </cell>
          <cell r="BL23">
            <v>1.42</v>
          </cell>
          <cell r="BM23">
            <v>1.48</v>
          </cell>
          <cell r="BN23">
            <v>1.37</v>
          </cell>
          <cell r="BO23">
            <v>1.35</v>
          </cell>
          <cell r="BP23">
            <v>1.42</v>
          </cell>
          <cell r="BQ23">
            <v>1.42</v>
          </cell>
          <cell r="BR23">
            <v>1.37</v>
          </cell>
          <cell r="BS23">
            <v>1.29</v>
          </cell>
          <cell r="BT23">
            <v>1.33</v>
          </cell>
          <cell r="BU23">
            <v>1.4</v>
          </cell>
          <cell r="BV23">
            <v>1.62</v>
          </cell>
          <cell r="BW23">
            <v>1.2</v>
          </cell>
          <cell r="BX23">
            <v>0.92</v>
          </cell>
          <cell r="BY23">
            <v>1.05</v>
          </cell>
          <cell r="BZ23">
            <v>1.35</v>
          </cell>
          <cell r="CA23">
            <v>1.1399999999999999</v>
          </cell>
          <cell r="CB23">
            <v>1.21</v>
          </cell>
          <cell r="CC23">
            <v>1.23</v>
          </cell>
          <cell r="CD23">
            <v>1.29</v>
          </cell>
          <cell r="CE23">
            <v>1.1100000000000001</v>
          </cell>
        </row>
        <row r="24">
          <cell r="G24">
            <v>75833</v>
          </cell>
          <cell r="H24">
            <v>9691</v>
          </cell>
          <cell r="I24">
            <v>1365</v>
          </cell>
          <cell r="J24">
            <v>1200</v>
          </cell>
          <cell r="K24">
            <v>3585</v>
          </cell>
          <cell r="L24">
            <v>9269</v>
          </cell>
          <cell r="M24">
            <v>3606</v>
          </cell>
          <cell r="N24">
            <v>850</v>
          </cell>
          <cell r="O24">
            <v>1461</v>
          </cell>
          <cell r="P24">
            <v>1073</v>
          </cell>
          <cell r="Q24">
            <v>2280</v>
          </cell>
          <cell r="R24">
            <v>7286</v>
          </cell>
          <cell r="S24">
            <v>9441</v>
          </cell>
          <cell r="T24">
            <v>6571</v>
          </cell>
          <cell r="U24">
            <v>3419</v>
          </cell>
          <cell r="V24">
            <v>5890</v>
          </cell>
          <cell r="W24">
            <v>7789</v>
          </cell>
          <cell r="X24">
            <v>3963</v>
          </cell>
          <cell r="Y24">
            <v>4798</v>
          </cell>
          <cell r="Z24">
            <v>6471</v>
          </cell>
          <cell r="AA24">
            <v>9619</v>
          </cell>
          <cell r="AB24">
            <v>4494</v>
          </cell>
          <cell r="AC24">
            <v>2105</v>
          </cell>
          <cell r="AD24">
            <v>11733</v>
          </cell>
          <cell r="AE24">
            <v>1535</v>
          </cell>
          <cell r="AF24">
            <v>8879</v>
          </cell>
          <cell r="AG24">
            <v>2399</v>
          </cell>
          <cell r="AH24">
            <v>5592</v>
          </cell>
          <cell r="AI24">
            <v>3471</v>
          </cell>
          <cell r="AJ24">
            <v>7068</v>
          </cell>
          <cell r="AK24">
            <v>12661</v>
          </cell>
          <cell r="AL24">
            <v>5104</v>
          </cell>
          <cell r="AM24">
            <v>5297</v>
          </cell>
          <cell r="AN24">
            <v>6133</v>
          </cell>
          <cell r="AO24">
            <v>4817</v>
          </cell>
          <cell r="AP24">
            <v>6102</v>
          </cell>
          <cell r="AQ24">
            <v>1565</v>
          </cell>
          <cell r="AR24">
            <v>8623</v>
          </cell>
          <cell r="AS24">
            <v>4858</v>
          </cell>
          <cell r="AT24">
            <v>5679</v>
          </cell>
          <cell r="AU24">
            <v>2937</v>
          </cell>
          <cell r="AV24">
            <v>1784</v>
          </cell>
          <cell r="AW24">
            <v>1724</v>
          </cell>
          <cell r="AX24">
            <v>3819</v>
          </cell>
          <cell r="AY24">
            <v>3025</v>
          </cell>
          <cell r="AZ24">
            <v>4839</v>
          </cell>
          <cell r="BA24">
            <v>5167</v>
          </cell>
          <cell r="BB24">
            <v>6417</v>
          </cell>
          <cell r="BC24">
            <v>3710</v>
          </cell>
          <cell r="BD24">
            <v>26999</v>
          </cell>
          <cell r="BE24">
            <v>9605</v>
          </cell>
          <cell r="BF24">
            <v>2626</v>
          </cell>
          <cell r="BG24">
            <v>3578</v>
          </cell>
          <cell r="BH24">
            <v>5031</v>
          </cell>
          <cell r="BI24">
            <v>8740</v>
          </cell>
          <cell r="BJ24">
            <v>1869</v>
          </cell>
          <cell r="BK24">
            <v>1261</v>
          </cell>
          <cell r="BL24">
            <v>4035</v>
          </cell>
          <cell r="BM24">
            <v>906</v>
          </cell>
          <cell r="BN24">
            <v>4876</v>
          </cell>
          <cell r="BO24">
            <v>1576</v>
          </cell>
          <cell r="BP24">
            <v>2881</v>
          </cell>
          <cell r="BQ24">
            <v>9073</v>
          </cell>
          <cell r="BR24">
            <v>3774</v>
          </cell>
          <cell r="BS24">
            <v>6413</v>
          </cell>
          <cell r="BT24">
            <v>12892</v>
          </cell>
          <cell r="BU24">
            <v>10523</v>
          </cell>
          <cell r="BV24">
            <v>4130</v>
          </cell>
          <cell r="BW24">
            <v>23966</v>
          </cell>
          <cell r="BX24">
            <v>4785</v>
          </cell>
          <cell r="BY24">
            <v>4448</v>
          </cell>
          <cell r="BZ24">
            <v>1514</v>
          </cell>
          <cell r="CA24">
            <v>3149</v>
          </cell>
          <cell r="CB24">
            <v>18173</v>
          </cell>
          <cell r="CC24">
            <v>2014</v>
          </cell>
          <cell r="CD24">
            <v>3500</v>
          </cell>
          <cell r="CE24">
            <v>8363</v>
          </cell>
        </row>
        <row r="26">
          <cell r="G26">
            <v>10115.443600000001</v>
          </cell>
          <cell r="H26">
            <v>1320.7658000000001</v>
          </cell>
          <cell r="I26">
            <v>704.20600000000002</v>
          </cell>
          <cell r="J26">
            <v>855.36900000000003</v>
          </cell>
          <cell r="K26">
            <v>1012.1705999999999</v>
          </cell>
          <cell r="L26">
            <v>1223.0809999999999</v>
          </cell>
          <cell r="M26">
            <v>577.21100000000001</v>
          </cell>
          <cell r="N26">
            <v>281.03899999999999</v>
          </cell>
          <cell r="O26">
            <v>210.18600000000001</v>
          </cell>
          <cell r="P26">
            <v>519.98360000000002</v>
          </cell>
          <cell r="Q26">
            <v>873.35140000000001</v>
          </cell>
          <cell r="R26">
            <v>1136.79</v>
          </cell>
          <cell r="S26">
            <v>1130.5289999999998</v>
          </cell>
          <cell r="T26">
            <v>1427.17</v>
          </cell>
          <cell r="U26">
            <v>574.55299999999988</v>
          </cell>
          <cell r="V26">
            <v>1022.252</v>
          </cell>
          <cell r="W26">
            <v>1066.7929999999999</v>
          </cell>
          <cell r="X26">
            <v>848.51840000000004</v>
          </cell>
          <cell r="Y26">
            <v>791.43500000000006</v>
          </cell>
          <cell r="Z26">
            <v>1162.9859999999999</v>
          </cell>
          <cell r="AA26">
            <v>1313.3150000000001</v>
          </cell>
          <cell r="AB26">
            <v>765.25</v>
          </cell>
          <cell r="AC26">
            <v>687.053</v>
          </cell>
          <cell r="AD26">
            <v>4062.2441999999996</v>
          </cell>
          <cell r="AE26">
            <v>600.79199999999992</v>
          </cell>
          <cell r="AF26">
            <v>3363.614399999999</v>
          </cell>
          <cell r="AG26">
            <v>877.57999999999993</v>
          </cell>
          <cell r="AH26">
            <v>1965.5199999999998</v>
          </cell>
          <cell r="AI26">
            <v>1312.395</v>
          </cell>
          <cell r="AJ26">
            <v>2723.4715999999999</v>
          </cell>
          <cell r="AK26">
            <v>1663.6339999999998</v>
          </cell>
          <cell r="AL26">
            <v>1472.5620000000001</v>
          </cell>
          <cell r="AM26">
            <v>1570.3473999999997</v>
          </cell>
          <cell r="AN26">
            <v>957.14899999999977</v>
          </cell>
          <cell r="AO26">
            <v>1427.9109999999998</v>
          </cell>
          <cell r="AP26">
            <v>1154.3722</v>
          </cell>
          <cell r="AQ26">
            <v>1859.6064000000001</v>
          </cell>
          <cell r="AR26">
            <v>3095.5752000000002</v>
          </cell>
          <cell r="AS26">
            <v>2045.4407999999999</v>
          </cell>
          <cell r="AT26">
            <v>1308.1969999999999</v>
          </cell>
          <cell r="AU26">
            <v>959.18500000000017</v>
          </cell>
          <cell r="AV26">
            <v>1536.537</v>
          </cell>
          <cell r="AW26">
            <v>300.45599999999996</v>
          </cell>
          <cell r="AX26">
            <v>1270.2439999999999</v>
          </cell>
          <cell r="AY26">
            <v>954.83900000000006</v>
          </cell>
          <cell r="AZ26">
            <v>978.32300000000009</v>
          </cell>
          <cell r="BA26">
            <v>1373.0800000000002</v>
          </cell>
          <cell r="BB26">
            <v>881.64900000000011</v>
          </cell>
          <cell r="BC26">
            <v>542.88499999999988</v>
          </cell>
          <cell r="BD26">
            <v>2665.674</v>
          </cell>
          <cell r="BE26">
            <v>3409.0288</v>
          </cell>
          <cell r="BF26">
            <v>2061.9035999999996</v>
          </cell>
          <cell r="BG26">
            <v>2640.871599999999</v>
          </cell>
          <cell r="BH26">
            <v>2410.2285999999999</v>
          </cell>
          <cell r="BI26">
            <v>3162.5223999999994</v>
          </cell>
          <cell r="BJ26">
            <v>359.6078</v>
          </cell>
          <cell r="BK26">
            <v>893.70439999999996</v>
          </cell>
          <cell r="BL26">
            <v>2958.2659999999996</v>
          </cell>
          <cell r="BM26">
            <v>1281.5839999999996</v>
          </cell>
          <cell r="BN26">
            <v>2054.8566000000001</v>
          </cell>
          <cell r="BO26">
            <v>925.45300000000009</v>
          </cell>
          <cell r="BP26">
            <v>2298.9449999999997</v>
          </cell>
          <cell r="BQ26">
            <v>4006.5467999999996</v>
          </cell>
          <cell r="BR26">
            <v>1011.5884000000003</v>
          </cell>
          <cell r="BS26">
            <v>1278.7396000000001</v>
          </cell>
          <cell r="BT26">
            <v>2400.473</v>
          </cell>
          <cell r="BU26">
            <v>1988.4621999999999</v>
          </cell>
          <cell r="BV26">
            <v>1542.7149999999997</v>
          </cell>
          <cell r="BW26">
            <v>3178.2663999999995</v>
          </cell>
          <cell r="BX26">
            <v>873.02</v>
          </cell>
          <cell r="BY26">
            <v>1707.2225999999996</v>
          </cell>
          <cell r="BZ26">
            <v>846.54199999999992</v>
          </cell>
          <cell r="CA26">
            <v>1284.9269999999997</v>
          </cell>
          <cell r="CB26">
            <v>3069.6965999999998</v>
          </cell>
          <cell r="CC26">
            <v>654.87300000000005</v>
          </cell>
          <cell r="CD26">
            <v>2381.7304000000004</v>
          </cell>
          <cell r="CE26">
            <v>1618.1594</v>
          </cell>
        </row>
        <row r="27">
          <cell r="G27">
            <v>1723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2031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136</v>
          </cell>
          <cell r="AE27">
            <v>0</v>
          </cell>
          <cell r="AF27">
            <v>6</v>
          </cell>
          <cell r="AG27">
            <v>0</v>
          </cell>
          <cell r="AH27">
            <v>0</v>
          </cell>
          <cell r="AI27">
            <v>57</v>
          </cell>
          <cell r="AJ27">
            <v>179</v>
          </cell>
          <cell r="AK27">
            <v>19</v>
          </cell>
          <cell r="AL27">
            <v>69</v>
          </cell>
          <cell r="AM27">
            <v>35</v>
          </cell>
          <cell r="AN27">
            <v>0</v>
          </cell>
          <cell r="AO27">
            <v>18</v>
          </cell>
          <cell r="AP27">
            <v>8</v>
          </cell>
          <cell r="AQ27">
            <v>1477</v>
          </cell>
          <cell r="AR27">
            <v>286</v>
          </cell>
          <cell r="AS27">
            <v>653</v>
          </cell>
          <cell r="AT27">
            <v>150</v>
          </cell>
          <cell r="AU27">
            <v>118</v>
          </cell>
          <cell r="AV27">
            <v>1363</v>
          </cell>
          <cell r="AW27">
            <v>15</v>
          </cell>
          <cell r="AX27">
            <v>10</v>
          </cell>
          <cell r="AY27">
            <v>0</v>
          </cell>
          <cell r="AZ27">
            <v>24</v>
          </cell>
          <cell r="BA27">
            <v>259</v>
          </cell>
          <cell r="BB27">
            <v>0</v>
          </cell>
          <cell r="BC27">
            <v>0</v>
          </cell>
          <cell r="BD27">
            <v>0</v>
          </cell>
          <cell r="BE27">
            <v>748</v>
          </cell>
          <cell r="BF27">
            <v>2626</v>
          </cell>
          <cell r="BG27">
            <v>1545</v>
          </cell>
          <cell r="BH27">
            <v>451</v>
          </cell>
          <cell r="BI27">
            <v>693</v>
          </cell>
          <cell r="BJ27">
            <v>9</v>
          </cell>
          <cell r="BK27">
            <v>678</v>
          </cell>
          <cell r="BL27">
            <v>1451</v>
          </cell>
          <cell r="BM27">
            <v>850</v>
          </cell>
          <cell r="BN27">
            <v>36</v>
          </cell>
          <cell r="BO27">
            <v>58</v>
          </cell>
          <cell r="BP27">
            <v>312</v>
          </cell>
          <cell r="BQ27">
            <v>129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2839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111</v>
          </cell>
          <cell r="CE27">
            <v>22</v>
          </cell>
        </row>
        <row r="28">
          <cell r="G28">
            <v>5635.0747004409004</v>
          </cell>
          <cell r="H28">
            <v>0</v>
          </cell>
          <cell r="I28">
            <v>0</v>
          </cell>
          <cell r="J28">
            <v>0</v>
          </cell>
          <cell r="K28">
            <v>1416.37975153149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3386.07055873226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1296.55309712094</v>
          </cell>
          <cell r="AF28">
            <v>4634.3432332644397</v>
          </cell>
          <cell r="AG28">
            <v>1060.35765597826</v>
          </cell>
          <cell r="AH28">
            <v>5666.9984738082403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2878.3926461073202</v>
          </cell>
          <cell r="AN28">
            <v>0</v>
          </cell>
          <cell r="AO28">
            <v>0</v>
          </cell>
          <cell r="AP28">
            <v>0</v>
          </cell>
          <cell r="AQ28">
            <v>10487.402006078801</v>
          </cell>
          <cell r="AR28">
            <v>0</v>
          </cell>
          <cell r="AS28">
            <v>0</v>
          </cell>
          <cell r="AT28">
            <v>2706.9065382957201</v>
          </cell>
          <cell r="AU28">
            <v>3227.3242607759798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2058.8519270952202</v>
          </cell>
          <cell r="BB28">
            <v>0</v>
          </cell>
          <cell r="BC28">
            <v>0</v>
          </cell>
          <cell r="BD28">
            <v>4402.5420394262401</v>
          </cell>
          <cell r="BE28">
            <v>4343.0082439110001</v>
          </cell>
          <cell r="BF28">
            <v>3807.51387128538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7850.8943269604797</v>
          </cell>
          <cell r="BM28">
            <v>1627.0339340912201</v>
          </cell>
          <cell r="BN28">
            <v>0</v>
          </cell>
          <cell r="BO28">
            <v>1621.8707957850199</v>
          </cell>
          <cell r="BP28">
            <v>0</v>
          </cell>
          <cell r="BQ28">
            <v>4971.7836705469199</v>
          </cell>
          <cell r="BR28">
            <v>2289.7926826914199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4110.0560134969601</v>
          </cell>
          <cell r="BZ28">
            <v>0</v>
          </cell>
          <cell r="CA28">
            <v>2217.6282348305799</v>
          </cell>
          <cell r="CB28">
            <v>0</v>
          </cell>
          <cell r="CC28">
            <v>0</v>
          </cell>
          <cell r="CD28">
            <v>3701.64191171026</v>
          </cell>
          <cell r="CE28">
            <v>2430.6431653332002</v>
          </cell>
        </row>
        <row r="29">
          <cell r="G29">
            <v>3937.9027499999997</v>
          </cell>
          <cell r="H29">
            <v>1219.88768</v>
          </cell>
          <cell r="I29">
            <v>907.13436999999999</v>
          </cell>
          <cell r="J29">
            <v>1032.6065800000001</v>
          </cell>
          <cell r="K29">
            <v>983.80484000000001</v>
          </cell>
          <cell r="L29">
            <v>493.55441000000002</v>
          </cell>
          <cell r="M29">
            <v>475.64580999999998</v>
          </cell>
          <cell r="N29">
            <v>375.54810000000003</v>
          </cell>
          <cell r="O29">
            <v>198.92533</v>
          </cell>
          <cell r="P29">
            <v>713.53102000000001</v>
          </cell>
          <cell r="Q29">
            <v>890.26861000000008</v>
          </cell>
          <cell r="R29">
            <v>739.52706000000001</v>
          </cell>
          <cell r="S29">
            <v>230.66874999999999</v>
          </cell>
          <cell r="T29">
            <v>1061.3524500000001</v>
          </cell>
          <cell r="U29">
            <v>220.49409999999997</v>
          </cell>
          <cell r="V29">
            <v>686.86050999999998</v>
          </cell>
          <cell r="W29">
            <v>465.38316000000003</v>
          </cell>
          <cell r="X29">
            <v>562.10793999999999</v>
          </cell>
          <cell r="Y29">
            <v>652.02472999999998</v>
          </cell>
          <cell r="Z29">
            <v>1124.5537000000002</v>
          </cell>
          <cell r="AA29">
            <v>421.82522</v>
          </cell>
          <cell r="AB29">
            <v>439.35968000000003</v>
          </cell>
          <cell r="AC29">
            <v>438.05007999999998</v>
          </cell>
          <cell r="AD29">
            <v>3946.2256600000005</v>
          </cell>
          <cell r="AE29">
            <v>543.72095000000002</v>
          </cell>
          <cell r="AF29">
            <v>3460.2139000000002</v>
          </cell>
          <cell r="AG29">
            <v>933.35056999999995</v>
          </cell>
          <cell r="AH29">
            <v>4156.42029</v>
          </cell>
          <cell r="AI29">
            <v>2227.3426199999999</v>
          </cell>
          <cell r="AJ29">
            <v>5464.7331100000001</v>
          </cell>
          <cell r="AK29">
            <v>1595.008</v>
          </cell>
          <cell r="AL29">
            <v>3032.67929</v>
          </cell>
          <cell r="AM29">
            <v>4175.16255</v>
          </cell>
          <cell r="AN29">
            <v>946.38909000000012</v>
          </cell>
          <cell r="AO29">
            <v>3271.6749900000004</v>
          </cell>
          <cell r="AP29">
            <v>2539.55924</v>
          </cell>
          <cell r="AQ29">
            <v>12846.140660000001</v>
          </cell>
          <cell r="AR29">
            <v>13910.56006</v>
          </cell>
          <cell r="AS29">
            <v>7515.4821499999998</v>
          </cell>
          <cell r="AT29">
            <v>4884.1079399999999</v>
          </cell>
          <cell r="AU29">
            <v>7321.0383699999993</v>
          </cell>
          <cell r="AV29">
            <v>4761.8225499999999</v>
          </cell>
          <cell r="AW29">
            <v>574.88233000000002</v>
          </cell>
          <cell r="AX29">
            <v>3990.4293400000001</v>
          </cell>
          <cell r="AY29">
            <v>1649.5494799999999</v>
          </cell>
          <cell r="AZ29">
            <v>1864.1369000000002</v>
          </cell>
          <cell r="BA29">
            <v>3358.5925400000001</v>
          </cell>
          <cell r="BB29">
            <v>753.53891999999996</v>
          </cell>
          <cell r="BC29">
            <v>597.65724999999998</v>
          </cell>
          <cell r="BD29">
            <v>3136.8577</v>
          </cell>
          <cell r="BE29">
            <v>5489.1676099999995</v>
          </cell>
          <cell r="BF29">
            <v>8752.8400199999996</v>
          </cell>
          <cell r="BG29">
            <v>9270.165140000001</v>
          </cell>
          <cell r="BH29">
            <v>4354.5886700000001</v>
          </cell>
          <cell r="BI29">
            <v>5117.5464599999996</v>
          </cell>
          <cell r="BJ29">
            <v>282.00812999999999</v>
          </cell>
          <cell r="BK29">
            <v>1265.0126299999999</v>
          </cell>
          <cell r="BL29">
            <v>4900.1518800000003</v>
          </cell>
          <cell r="BM29">
            <v>2018.86808</v>
          </cell>
          <cell r="BN29">
            <v>2183.38481</v>
          </cell>
          <cell r="BO29">
            <v>1409.60429</v>
          </cell>
          <cell r="BP29">
            <v>5051.0874999999996</v>
          </cell>
          <cell r="BQ29">
            <v>4253.9730099999997</v>
          </cell>
          <cell r="BR29">
            <v>1099.4985799999999</v>
          </cell>
          <cell r="BS29">
            <v>1407.6018899999999</v>
          </cell>
          <cell r="BT29">
            <v>1449.5028</v>
          </cell>
          <cell r="BU29">
            <v>1146.90094</v>
          </cell>
          <cell r="BV29">
            <v>1447.74316</v>
          </cell>
          <cell r="BW29">
            <v>2081.6391899999999</v>
          </cell>
          <cell r="BX29">
            <v>896.7339300000001</v>
          </cell>
          <cell r="BY29">
            <v>1773.1269399999999</v>
          </cell>
          <cell r="BZ29">
            <v>1583.6607000000001</v>
          </cell>
          <cell r="CA29">
            <v>1637.1691599999999</v>
          </cell>
          <cell r="CB29">
            <v>2750.6227699999999</v>
          </cell>
          <cell r="CC29">
            <v>630.62275</v>
          </cell>
          <cell r="CD29">
            <v>3134.3092099999999</v>
          </cell>
          <cell r="CE29">
            <v>1263.28487</v>
          </cell>
        </row>
        <row r="31">
          <cell r="G31">
            <v>6843</v>
          </cell>
          <cell r="H31">
            <v>1097</v>
          </cell>
          <cell r="I31">
            <v>167</v>
          </cell>
          <cell r="J31">
            <v>156</v>
          </cell>
          <cell r="K31">
            <v>421</v>
          </cell>
          <cell r="L31">
            <v>969</v>
          </cell>
          <cell r="M31">
            <v>361</v>
          </cell>
          <cell r="N31">
            <v>111</v>
          </cell>
          <cell r="O31">
            <v>197</v>
          </cell>
          <cell r="P31">
            <v>144</v>
          </cell>
          <cell r="Q31">
            <v>293</v>
          </cell>
          <cell r="R31">
            <v>673</v>
          </cell>
          <cell r="S31">
            <v>949</v>
          </cell>
          <cell r="T31">
            <v>683</v>
          </cell>
          <cell r="U31">
            <v>307</v>
          </cell>
          <cell r="V31">
            <v>632</v>
          </cell>
          <cell r="W31">
            <v>814</v>
          </cell>
          <cell r="X31">
            <v>455</v>
          </cell>
          <cell r="Y31">
            <v>498</v>
          </cell>
          <cell r="Z31">
            <v>810</v>
          </cell>
          <cell r="AA31">
            <v>1123</v>
          </cell>
          <cell r="AB31">
            <v>465</v>
          </cell>
          <cell r="AC31">
            <v>267</v>
          </cell>
          <cell r="AD31">
            <v>1311</v>
          </cell>
          <cell r="AE31">
            <v>190</v>
          </cell>
          <cell r="AF31">
            <v>1108</v>
          </cell>
          <cell r="AG31">
            <v>285</v>
          </cell>
          <cell r="AH31">
            <v>577</v>
          </cell>
          <cell r="AI31">
            <v>400</v>
          </cell>
          <cell r="AJ31">
            <v>874</v>
          </cell>
          <cell r="AK31">
            <v>1335</v>
          </cell>
          <cell r="AL31">
            <v>582</v>
          </cell>
          <cell r="AM31">
            <v>658</v>
          </cell>
          <cell r="AN31">
            <v>645</v>
          </cell>
          <cell r="AO31">
            <v>586</v>
          </cell>
          <cell r="AP31">
            <v>582</v>
          </cell>
          <cell r="AQ31">
            <v>193</v>
          </cell>
          <cell r="AR31">
            <v>1110</v>
          </cell>
          <cell r="AS31">
            <v>540</v>
          </cell>
          <cell r="AT31">
            <v>659</v>
          </cell>
          <cell r="AU31">
            <v>290</v>
          </cell>
          <cell r="AV31">
            <v>179</v>
          </cell>
          <cell r="AW31">
            <v>184</v>
          </cell>
          <cell r="AX31">
            <v>459</v>
          </cell>
          <cell r="AY31">
            <v>440</v>
          </cell>
          <cell r="AZ31">
            <v>587</v>
          </cell>
          <cell r="BA31">
            <v>574</v>
          </cell>
          <cell r="BB31">
            <v>788</v>
          </cell>
          <cell r="BC31">
            <v>402</v>
          </cell>
          <cell r="BD31">
            <v>2703</v>
          </cell>
          <cell r="BE31">
            <v>1169</v>
          </cell>
          <cell r="BF31">
            <v>316</v>
          </cell>
          <cell r="BG31">
            <v>382</v>
          </cell>
          <cell r="BH31">
            <v>561</v>
          </cell>
          <cell r="BI31">
            <v>963</v>
          </cell>
          <cell r="BJ31">
            <v>189</v>
          </cell>
          <cell r="BK31">
            <v>163</v>
          </cell>
          <cell r="BL31">
            <v>460</v>
          </cell>
          <cell r="BM31">
            <v>146</v>
          </cell>
          <cell r="BN31">
            <v>601</v>
          </cell>
          <cell r="BO31">
            <v>215</v>
          </cell>
          <cell r="BP31">
            <v>407</v>
          </cell>
          <cell r="BQ31">
            <v>1223</v>
          </cell>
          <cell r="BR31">
            <v>518</v>
          </cell>
          <cell r="BS31">
            <v>763</v>
          </cell>
          <cell r="BT31">
            <v>1541</v>
          </cell>
          <cell r="BU31">
            <v>1246</v>
          </cell>
          <cell r="BV31">
            <v>521</v>
          </cell>
          <cell r="BW31">
            <v>2449</v>
          </cell>
          <cell r="BX31">
            <v>526</v>
          </cell>
          <cell r="BY31">
            <v>536</v>
          </cell>
          <cell r="BZ31">
            <v>216</v>
          </cell>
          <cell r="CA31">
            <v>467</v>
          </cell>
          <cell r="CB31">
            <v>1875</v>
          </cell>
          <cell r="CC31">
            <v>304</v>
          </cell>
          <cell r="CD31">
            <v>551</v>
          </cell>
          <cell r="CE31">
            <v>920</v>
          </cell>
        </row>
        <row r="32">
          <cell r="G32">
            <v>196</v>
          </cell>
          <cell r="H32">
            <v>36</v>
          </cell>
          <cell r="I32">
            <v>1</v>
          </cell>
          <cell r="J32">
            <v>4</v>
          </cell>
          <cell r="K32">
            <v>7</v>
          </cell>
          <cell r="L32">
            <v>31</v>
          </cell>
          <cell r="M32">
            <v>10</v>
          </cell>
          <cell r="N32">
            <v>0</v>
          </cell>
          <cell r="O32">
            <v>2</v>
          </cell>
          <cell r="P32">
            <v>2</v>
          </cell>
          <cell r="Q32">
            <v>12</v>
          </cell>
          <cell r="R32">
            <v>15</v>
          </cell>
          <cell r="S32">
            <v>31</v>
          </cell>
          <cell r="T32">
            <v>15</v>
          </cell>
          <cell r="U32">
            <v>11</v>
          </cell>
          <cell r="V32">
            <v>14</v>
          </cell>
          <cell r="W32">
            <v>21</v>
          </cell>
          <cell r="X32">
            <v>13</v>
          </cell>
          <cell r="Y32">
            <v>8</v>
          </cell>
          <cell r="Z32">
            <v>13</v>
          </cell>
          <cell r="AA32">
            <v>21</v>
          </cell>
          <cell r="AB32">
            <v>18</v>
          </cell>
          <cell r="AC32">
            <v>4</v>
          </cell>
          <cell r="AD32">
            <v>31</v>
          </cell>
          <cell r="AE32">
            <v>3</v>
          </cell>
          <cell r="AF32">
            <v>19</v>
          </cell>
          <cell r="AG32">
            <v>3</v>
          </cell>
          <cell r="AH32">
            <v>9</v>
          </cell>
          <cell r="AI32">
            <v>9</v>
          </cell>
          <cell r="AJ32">
            <v>15</v>
          </cell>
          <cell r="AK32">
            <v>30</v>
          </cell>
          <cell r="AL32">
            <v>10</v>
          </cell>
          <cell r="AM32">
            <v>8</v>
          </cell>
          <cell r="AN32">
            <v>18</v>
          </cell>
          <cell r="AO32">
            <v>12</v>
          </cell>
          <cell r="AP32">
            <v>15</v>
          </cell>
          <cell r="AQ32">
            <v>1</v>
          </cell>
          <cell r="AR32">
            <v>18</v>
          </cell>
          <cell r="AS32">
            <v>12</v>
          </cell>
          <cell r="AT32">
            <v>12</v>
          </cell>
          <cell r="AU32">
            <v>7</v>
          </cell>
          <cell r="AV32">
            <v>2</v>
          </cell>
          <cell r="AW32">
            <v>5</v>
          </cell>
          <cell r="AX32">
            <v>12</v>
          </cell>
          <cell r="AY32">
            <v>16</v>
          </cell>
          <cell r="AZ32">
            <v>17</v>
          </cell>
          <cell r="BA32">
            <v>10</v>
          </cell>
          <cell r="BB32">
            <v>26</v>
          </cell>
          <cell r="BC32">
            <v>7</v>
          </cell>
          <cell r="BD32">
            <v>42</v>
          </cell>
          <cell r="BE32">
            <v>17</v>
          </cell>
          <cell r="BF32">
            <v>3</v>
          </cell>
          <cell r="BG32">
            <v>11</v>
          </cell>
          <cell r="BH32">
            <v>14</v>
          </cell>
          <cell r="BI32">
            <v>31</v>
          </cell>
          <cell r="BJ32">
            <v>3</v>
          </cell>
          <cell r="BK32">
            <v>6</v>
          </cell>
          <cell r="BL32">
            <v>16</v>
          </cell>
          <cell r="BM32">
            <v>3</v>
          </cell>
          <cell r="BN32">
            <v>12</v>
          </cell>
          <cell r="BO32">
            <v>9</v>
          </cell>
          <cell r="BP32">
            <v>4</v>
          </cell>
          <cell r="BQ32">
            <v>40</v>
          </cell>
          <cell r="BR32">
            <v>4</v>
          </cell>
          <cell r="BS32">
            <v>23</v>
          </cell>
          <cell r="BT32">
            <v>43</v>
          </cell>
          <cell r="BU32">
            <v>41</v>
          </cell>
          <cell r="BV32">
            <v>15</v>
          </cell>
          <cell r="BW32">
            <v>83</v>
          </cell>
          <cell r="BX32">
            <v>9</v>
          </cell>
          <cell r="BY32">
            <v>8</v>
          </cell>
          <cell r="BZ32">
            <v>5</v>
          </cell>
          <cell r="CA32">
            <v>7</v>
          </cell>
          <cell r="CB32">
            <v>42</v>
          </cell>
          <cell r="CC32">
            <v>2</v>
          </cell>
          <cell r="CD32">
            <v>9</v>
          </cell>
          <cell r="CE32">
            <v>26</v>
          </cell>
        </row>
        <row r="33">
          <cell r="G33">
            <v>1.1000000000000001</v>
          </cell>
          <cell r="H33">
            <v>1.01</v>
          </cell>
          <cell r="I33">
            <v>0.86</v>
          </cell>
          <cell r="J33">
            <v>0.85</v>
          </cell>
          <cell r="K33">
            <v>0.82</v>
          </cell>
          <cell r="L33">
            <v>0.99</v>
          </cell>
          <cell r="M33">
            <v>0.95</v>
          </cell>
          <cell r="N33">
            <v>0.87</v>
          </cell>
          <cell r="O33">
            <v>0.82</v>
          </cell>
          <cell r="P33">
            <v>0.8</v>
          </cell>
          <cell r="Q33">
            <v>0.88</v>
          </cell>
          <cell r="R33">
            <v>1.01</v>
          </cell>
          <cell r="S33">
            <v>1.2</v>
          </cell>
          <cell r="T33">
            <v>0.97</v>
          </cell>
          <cell r="U33">
            <v>1.03</v>
          </cell>
          <cell r="V33">
            <v>1.0900000000000001</v>
          </cell>
          <cell r="W33">
            <v>1.02</v>
          </cell>
          <cell r="X33">
            <v>0.89</v>
          </cell>
          <cell r="Y33">
            <v>0.92</v>
          </cell>
          <cell r="Z33">
            <v>0.9</v>
          </cell>
          <cell r="AA33">
            <v>0.95</v>
          </cell>
          <cell r="AB33">
            <v>1.03</v>
          </cell>
          <cell r="AC33">
            <v>0.92</v>
          </cell>
          <cell r="AD33">
            <v>1</v>
          </cell>
          <cell r="AE33">
            <v>0.89</v>
          </cell>
          <cell r="AF33">
            <v>0.92</v>
          </cell>
          <cell r="AG33">
            <v>0.95</v>
          </cell>
          <cell r="AH33">
            <v>0.96</v>
          </cell>
          <cell r="AI33">
            <v>0.91</v>
          </cell>
          <cell r="AJ33">
            <v>0.93</v>
          </cell>
          <cell r="AK33">
            <v>1</v>
          </cell>
          <cell r="AL33">
            <v>1.03</v>
          </cell>
          <cell r="AM33">
            <v>0.98</v>
          </cell>
          <cell r="AN33">
            <v>0.95</v>
          </cell>
          <cell r="AO33">
            <v>0.9</v>
          </cell>
          <cell r="AP33">
            <v>0.93</v>
          </cell>
          <cell r="AQ33">
            <v>0.88</v>
          </cell>
          <cell r="AR33">
            <v>0.93</v>
          </cell>
          <cell r="AS33">
            <v>0.98</v>
          </cell>
          <cell r="AT33">
            <v>0.94</v>
          </cell>
          <cell r="AU33">
            <v>0.91</v>
          </cell>
          <cell r="AV33">
            <v>0.84</v>
          </cell>
          <cell r="AW33">
            <v>0.9</v>
          </cell>
          <cell r="AX33">
            <v>0.91</v>
          </cell>
          <cell r="AY33">
            <v>0.91</v>
          </cell>
          <cell r="AZ33">
            <v>0.92</v>
          </cell>
          <cell r="BA33">
            <v>0.91</v>
          </cell>
          <cell r="BB33">
            <v>1.03</v>
          </cell>
          <cell r="BC33">
            <v>0.94</v>
          </cell>
          <cell r="BD33">
            <v>0.92</v>
          </cell>
          <cell r="BE33">
            <v>0.91</v>
          </cell>
          <cell r="BF33">
            <v>0.9</v>
          </cell>
          <cell r="BG33">
            <v>1.04</v>
          </cell>
          <cell r="BH33">
            <v>1.05</v>
          </cell>
          <cell r="BI33">
            <v>1.05</v>
          </cell>
          <cell r="BJ33">
            <v>1.01</v>
          </cell>
          <cell r="BK33">
            <v>0.92</v>
          </cell>
          <cell r="BL33">
            <v>1.07</v>
          </cell>
          <cell r="BM33">
            <v>0.96</v>
          </cell>
          <cell r="BN33">
            <v>0.98</v>
          </cell>
          <cell r="BO33">
            <v>0.96</v>
          </cell>
          <cell r="BP33">
            <v>0.92</v>
          </cell>
          <cell r="BQ33">
            <v>0.99</v>
          </cell>
          <cell r="BR33">
            <v>0.86</v>
          </cell>
          <cell r="BS33">
            <v>0.92</v>
          </cell>
          <cell r="BT33">
            <v>0.99</v>
          </cell>
          <cell r="BU33">
            <v>1.03</v>
          </cell>
          <cell r="BV33">
            <v>1.01</v>
          </cell>
          <cell r="BW33">
            <v>1.07</v>
          </cell>
          <cell r="BX33">
            <v>0.86</v>
          </cell>
          <cell r="BY33">
            <v>0.87</v>
          </cell>
          <cell r="BZ33">
            <v>0.83</v>
          </cell>
          <cell r="CA33">
            <v>0.84</v>
          </cell>
          <cell r="CB33">
            <v>0.97</v>
          </cell>
          <cell r="CC33">
            <v>0.86</v>
          </cell>
          <cell r="CD33">
            <v>0.84</v>
          </cell>
          <cell r="CE33">
            <v>0.92</v>
          </cell>
        </row>
        <row r="38">
          <cell r="G38">
            <v>3531130.4</v>
          </cell>
          <cell r="H38">
            <v>77442.350000000006</v>
          </cell>
          <cell r="I38">
            <v>0</v>
          </cell>
          <cell r="J38">
            <v>2117.85</v>
          </cell>
          <cell r="K38">
            <v>148792.25</v>
          </cell>
          <cell r="L38">
            <v>134547.1</v>
          </cell>
          <cell r="M38">
            <v>0</v>
          </cell>
          <cell r="N38">
            <v>0</v>
          </cell>
          <cell r="O38">
            <v>64467.199999999997</v>
          </cell>
          <cell r="P38">
            <v>0</v>
          </cell>
          <cell r="Q38">
            <v>0</v>
          </cell>
          <cell r="R38">
            <v>81696.800000000003</v>
          </cell>
          <cell r="S38">
            <v>449706.45</v>
          </cell>
          <cell r="T38">
            <v>61252.3</v>
          </cell>
          <cell r="U38">
            <v>83224.5</v>
          </cell>
          <cell r="V38">
            <v>50724</v>
          </cell>
          <cell r="W38">
            <v>75142.25</v>
          </cell>
          <cell r="X38">
            <v>5190.8999999999996</v>
          </cell>
          <cell r="Y38">
            <v>71386.399999999994</v>
          </cell>
          <cell r="Z38">
            <v>0</v>
          </cell>
          <cell r="AA38">
            <v>184344.95</v>
          </cell>
          <cell r="AB38">
            <v>155721.15</v>
          </cell>
          <cell r="AC38">
            <v>0</v>
          </cell>
          <cell r="AD38">
            <v>511094.05</v>
          </cell>
          <cell r="AE38">
            <v>111328.65</v>
          </cell>
          <cell r="AF38">
            <v>92470.1</v>
          </cell>
          <cell r="AG38">
            <v>0</v>
          </cell>
          <cell r="AH38">
            <v>100637.5</v>
          </cell>
          <cell r="AI38">
            <v>0</v>
          </cell>
          <cell r="AJ38">
            <v>56280.05</v>
          </cell>
          <cell r="AK38">
            <v>442493.75</v>
          </cell>
          <cell r="AL38">
            <v>0</v>
          </cell>
          <cell r="AM38">
            <v>21931.4</v>
          </cell>
          <cell r="AN38">
            <v>264705.7</v>
          </cell>
          <cell r="AO38">
            <v>0</v>
          </cell>
          <cell r="AP38">
            <v>0</v>
          </cell>
          <cell r="AQ38">
            <v>14407.25</v>
          </cell>
          <cell r="AR38">
            <v>26641.35</v>
          </cell>
          <cell r="AS38">
            <v>0</v>
          </cell>
          <cell r="AT38">
            <v>0</v>
          </cell>
          <cell r="AU38">
            <v>664.9</v>
          </cell>
          <cell r="AV38">
            <v>0</v>
          </cell>
          <cell r="AW38">
            <v>57519.5</v>
          </cell>
          <cell r="AX38">
            <v>0</v>
          </cell>
          <cell r="AY38">
            <v>0</v>
          </cell>
          <cell r="AZ38">
            <v>31065.5</v>
          </cell>
          <cell r="BA38">
            <v>49413.5</v>
          </cell>
          <cell r="BB38">
            <v>119896.25</v>
          </cell>
          <cell r="BC38">
            <v>0</v>
          </cell>
          <cell r="BD38">
            <v>438334.6</v>
          </cell>
          <cell r="BE38">
            <v>153446.6</v>
          </cell>
          <cell r="BF38">
            <v>0</v>
          </cell>
          <cell r="BG38">
            <v>0</v>
          </cell>
          <cell r="BH38">
            <v>15292.7</v>
          </cell>
          <cell r="BI38">
            <v>16398.25</v>
          </cell>
          <cell r="BJ38">
            <v>0</v>
          </cell>
          <cell r="BK38">
            <v>0</v>
          </cell>
          <cell r="BL38">
            <v>249298.8</v>
          </cell>
          <cell r="BM38">
            <v>0</v>
          </cell>
          <cell r="BN38">
            <v>186332.15</v>
          </cell>
          <cell r="BO38">
            <v>0</v>
          </cell>
          <cell r="BP38">
            <v>88512.9</v>
          </cell>
          <cell r="BQ38">
            <v>244042.15</v>
          </cell>
          <cell r="BR38">
            <v>0</v>
          </cell>
          <cell r="BS38">
            <v>58805.9</v>
          </cell>
          <cell r="BT38">
            <v>352399.15</v>
          </cell>
          <cell r="BU38">
            <v>351695.65</v>
          </cell>
          <cell r="BV38">
            <v>0</v>
          </cell>
          <cell r="BW38">
            <v>204933.95</v>
          </cell>
          <cell r="BX38">
            <v>0</v>
          </cell>
          <cell r="BY38">
            <v>36534.6</v>
          </cell>
          <cell r="BZ38">
            <v>0</v>
          </cell>
          <cell r="CA38">
            <v>0</v>
          </cell>
          <cell r="CB38">
            <v>350350.95</v>
          </cell>
          <cell r="CC38">
            <v>0</v>
          </cell>
          <cell r="CD38">
            <v>5017.2</v>
          </cell>
          <cell r="CE38">
            <v>32652.55</v>
          </cell>
        </row>
        <row r="39">
          <cell r="G39">
            <v>205302.67</v>
          </cell>
          <cell r="H39">
            <v>3386.55</v>
          </cell>
          <cell r="I39">
            <v>44399</v>
          </cell>
          <cell r="J39">
            <v>0</v>
          </cell>
          <cell r="K39">
            <v>0</v>
          </cell>
          <cell r="L39">
            <v>132688</v>
          </cell>
          <cell r="M39">
            <v>147643.14000000001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108549.39</v>
          </cell>
          <cell r="S39">
            <v>68044.850000000006</v>
          </cell>
          <cell r="T39">
            <v>0</v>
          </cell>
          <cell r="U39">
            <v>0</v>
          </cell>
          <cell r="V39">
            <v>274159.3</v>
          </cell>
          <cell r="W39">
            <v>247508.9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160721.70000000001</v>
          </cell>
          <cell r="AE39">
            <v>8680</v>
          </cell>
          <cell r="AF39">
            <v>0</v>
          </cell>
          <cell r="AG39">
            <v>0</v>
          </cell>
          <cell r="AH39">
            <v>1186.7</v>
          </cell>
          <cell r="AI39">
            <v>875</v>
          </cell>
          <cell r="AJ39">
            <v>94423.7</v>
          </cell>
          <cell r="AK39">
            <v>93184.95</v>
          </cell>
          <cell r="AL39">
            <v>0</v>
          </cell>
          <cell r="AM39">
            <v>0</v>
          </cell>
          <cell r="AN39">
            <v>16369.2</v>
          </cell>
          <cell r="AO39">
            <v>-5046</v>
          </cell>
          <cell r="AP39">
            <v>65130</v>
          </cell>
          <cell r="AQ39">
            <v>0</v>
          </cell>
          <cell r="AR39">
            <v>8309.7999999999993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10843.85</v>
          </cell>
          <cell r="AY39">
            <v>24612.2</v>
          </cell>
          <cell r="AZ39">
            <v>6031.5</v>
          </cell>
          <cell r="BA39">
            <v>0</v>
          </cell>
          <cell r="BB39">
            <v>0</v>
          </cell>
          <cell r="BC39">
            <v>0</v>
          </cell>
          <cell r="BD39">
            <v>96621</v>
          </cell>
          <cell r="BE39">
            <v>36589.5</v>
          </cell>
          <cell r="BF39">
            <v>91248.3</v>
          </cell>
          <cell r="BG39">
            <v>100768.35</v>
          </cell>
          <cell r="BH39">
            <v>355038.75</v>
          </cell>
          <cell r="BI39">
            <v>70682.02</v>
          </cell>
          <cell r="BJ39">
            <v>100928.85</v>
          </cell>
          <cell r="BK39">
            <v>0</v>
          </cell>
          <cell r="BL39">
            <v>245918</v>
          </cell>
          <cell r="BM39">
            <v>0</v>
          </cell>
          <cell r="BN39">
            <v>43510</v>
          </cell>
          <cell r="BO39">
            <v>4381</v>
          </cell>
          <cell r="BP39">
            <v>0</v>
          </cell>
          <cell r="BQ39">
            <v>28031.95</v>
          </cell>
          <cell r="BR39">
            <v>75496.7</v>
          </cell>
          <cell r="BS39">
            <v>245795.95</v>
          </cell>
          <cell r="BT39">
            <v>126061.8</v>
          </cell>
          <cell r="BU39">
            <v>159438.79999999999</v>
          </cell>
          <cell r="BV39">
            <v>44966.75</v>
          </cell>
          <cell r="BW39">
            <v>702258.8</v>
          </cell>
          <cell r="BX39">
            <v>0</v>
          </cell>
          <cell r="BY39">
            <v>66720</v>
          </cell>
          <cell r="BZ39">
            <v>45326.400000000001</v>
          </cell>
          <cell r="CA39">
            <v>-15674.1</v>
          </cell>
          <cell r="CB39">
            <v>155500</v>
          </cell>
          <cell r="CC39">
            <v>-3675.17</v>
          </cell>
          <cell r="CD39">
            <v>55781.15</v>
          </cell>
          <cell r="CE39">
            <v>0</v>
          </cell>
        </row>
        <row r="40">
          <cell r="G40">
            <v>440045.2</v>
          </cell>
          <cell r="H40">
            <v>9036</v>
          </cell>
          <cell r="I40">
            <v>9813</v>
          </cell>
          <cell r="J40">
            <v>10125</v>
          </cell>
          <cell r="K40">
            <v>1600</v>
          </cell>
          <cell r="L40">
            <v>16184</v>
          </cell>
          <cell r="M40">
            <v>16668.95</v>
          </cell>
          <cell r="N40">
            <v>0</v>
          </cell>
          <cell r="O40">
            <v>3440.25</v>
          </cell>
          <cell r="P40">
            <v>0</v>
          </cell>
          <cell r="Q40">
            <v>5943.95</v>
          </cell>
          <cell r="R40">
            <v>16207.5</v>
          </cell>
          <cell r="S40">
            <v>131487.6</v>
          </cell>
          <cell r="T40">
            <v>16472.7</v>
          </cell>
          <cell r="U40">
            <v>28465</v>
          </cell>
          <cell r="V40">
            <v>50263.4</v>
          </cell>
          <cell r="W40">
            <v>63395.4</v>
          </cell>
          <cell r="X40">
            <v>41083.300000000003</v>
          </cell>
          <cell r="Y40">
            <v>2680</v>
          </cell>
          <cell r="Z40">
            <v>39618.400000000001</v>
          </cell>
          <cell r="AA40">
            <v>16660.48</v>
          </cell>
          <cell r="AB40">
            <v>299851</v>
          </cell>
          <cell r="AC40">
            <v>0</v>
          </cell>
          <cell r="AD40">
            <v>195438.35</v>
          </cell>
          <cell r="AE40">
            <v>42901.25</v>
          </cell>
          <cell r="AF40">
            <v>57489</v>
          </cell>
          <cell r="AG40">
            <v>18438.8</v>
          </cell>
          <cell r="AH40">
            <v>12222.6</v>
          </cell>
          <cell r="AI40">
            <v>3439.1</v>
          </cell>
          <cell r="AJ40">
            <v>0</v>
          </cell>
          <cell r="AK40">
            <v>106394.05</v>
          </cell>
          <cell r="AL40">
            <v>0</v>
          </cell>
          <cell r="AM40">
            <v>15730.05</v>
          </cell>
          <cell r="AN40">
            <v>14656.35</v>
          </cell>
          <cell r="AO40">
            <v>6427</v>
          </cell>
          <cell r="AP40">
            <v>36294.35</v>
          </cell>
          <cell r="AQ40">
            <v>1403.15</v>
          </cell>
          <cell r="AR40">
            <v>18568.8</v>
          </cell>
          <cell r="AS40">
            <v>45810.15</v>
          </cell>
          <cell r="AT40">
            <v>46437.95</v>
          </cell>
          <cell r="AU40">
            <v>0</v>
          </cell>
          <cell r="AV40">
            <v>0</v>
          </cell>
          <cell r="AW40">
            <v>11185.05</v>
          </cell>
          <cell r="AX40">
            <v>6806.5</v>
          </cell>
          <cell r="AY40">
            <v>3320.75</v>
          </cell>
          <cell r="AZ40">
            <v>3416.5</v>
          </cell>
          <cell r="BA40">
            <v>22665.5</v>
          </cell>
          <cell r="BB40">
            <v>36766</v>
          </cell>
          <cell r="BC40">
            <v>17852.650000000001</v>
          </cell>
          <cell r="BD40">
            <v>88365.7</v>
          </cell>
          <cell r="BE40">
            <v>32990.699999999997</v>
          </cell>
          <cell r="BF40">
            <v>0</v>
          </cell>
          <cell r="BG40">
            <v>16910.650000000001</v>
          </cell>
          <cell r="BH40">
            <v>38954.85</v>
          </cell>
          <cell r="BI40">
            <v>24113.25</v>
          </cell>
          <cell r="BJ40">
            <v>10300.049999999999</v>
          </cell>
          <cell r="BK40">
            <v>2546.4499999999998</v>
          </cell>
          <cell r="BL40">
            <v>99430.3</v>
          </cell>
          <cell r="BM40">
            <v>0</v>
          </cell>
          <cell r="BN40">
            <v>35725.75</v>
          </cell>
          <cell r="BO40">
            <v>8255</v>
          </cell>
          <cell r="BP40">
            <v>73054.7</v>
          </cell>
          <cell r="BQ40">
            <v>182022.39999999999</v>
          </cell>
          <cell r="BR40">
            <v>14038.25</v>
          </cell>
          <cell r="BS40">
            <v>17448.599999999999</v>
          </cell>
          <cell r="BT40">
            <v>66047</v>
          </cell>
          <cell r="BU40">
            <v>46623.9</v>
          </cell>
          <cell r="BV40">
            <v>0</v>
          </cell>
          <cell r="BW40">
            <v>166391.54999999999</v>
          </cell>
          <cell r="BX40">
            <v>3174.4</v>
          </cell>
          <cell r="BY40">
            <v>1475</v>
          </cell>
          <cell r="BZ40">
            <v>0</v>
          </cell>
          <cell r="CA40">
            <v>11548.15</v>
          </cell>
          <cell r="CB40">
            <v>74400</v>
          </cell>
          <cell r="CC40">
            <v>4983.75</v>
          </cell>
          <cell r="CD40">
            <v>1281.4000000000001</v>
          </cell>
          <cell r="CE40">
            <v>17467.05</v>
          </cell>
        </row>
        <row r="42">
          <cell r="G42">
            <v>29348426.370000001</v>
          </cell>
          <cell r="H42">
            <v>1547312.32</v>
          </cell>
          <cell r="I42">
            <v>-4070</v>
          </cell>
          <cell r="J42">
            <v>-38409.199999999997</v>
          </cell>
          <cell r="K42">
            <v>10222.200000000001</v>
          </cell>
          <cell r="L42">
            <v>694557</v>
          </cell>
          <cell r="M42">
            <v>484705.16</v>
          </cell>
          <cell r="N42">
            <v>24525.03</v>
          </cell>
          <cell r="O42">
            <v>3278.7</v>
          </cell>
          <cell r="P42">
            <v>22878.7</v>
          </cell>
          <cell r="Q42">
            <v>-110573.5</v>
          </cell>
          <cell r="R42">
            <v>867474.9</v>
          </cell>
          <cell r="S42">
            <v>3458167.51</v>
          </cell>
          <cell r="T42">
            <v>635840.77</v>
          </cell>
          <cell r="U42">
            <v>341743</v>
          </cell>
          <cell r="V42">
            <v>728354.07</v>
          </cell>
          <cell r="W42">
            <v>1215192.25</v>
          </cell>
          <cell r="X42">
            <v>401971.55</v>
          </cell>
          <cell r="Y42">
            <v>225415.94</v>
          </cell>
          <cell r="Z42">
            <v>153831.01999999999</v>
          </cell>
          <cell r="AA42">
            <v>760776.12</v>
          </cell>
          <cell r="AB42">
            <v>606748</v>
          </cell>
          <cell r="AC42">
            <v>76600.399999999994</v>
          </cell>
          <cell r="AD42">
            <v>961235.22</v>
          </cell>
          <cell r="AE42">
            <v>116080.3</v>
          </cell>
          <cell r="AF42">
            <v>509653</v>
          </cell>
          <cell r="AG42">
            <v>-30375.65</v>
          </cell>
          <cell r="AH42">
            <v>112694.01</v>
          </cell>
          <cell r="AI42">
            <v>108511.61</v>
          </cell>
          <cell r="AJ42">
            <v>606479.97</v>
          </cell>
          <cell r="AK42">
            <v>1618076.71</v>
          </cell>
          <cell r="AL42">
            <v>725882.71</v>
          </cell>
          <cell r="AM42">
            <v>435877.8</v>
          </cell>
          <cell r="AN42">
            <v>493004.72</v>
          </cell>
          <cell r="AO42">
            <v>267147</v>
          </cell>
          <cell r="AP42">
            <v>208410.59</v>
          </cell>
          <cell r="AQ42">
            <v>135523.9</v>
          </cell>
          <cell r="AR42">
            <v>562058.19999999995</v>
          </cell>
          <cell r="AS42">
            <v>471949.35</v>
          </cell>
          <cell r="AT42">
            <v>-37071.370000000003</v>
          </cell>
          <cell r="AU42">
            <v>171641.15</v>
          </cell>
          <cell r="AV42">
            <v>-186448.65</v>
          </cell>
          <cell r="AW42">
            <v>327766.5</v>
          </cell>
          <cell r="AX42">
            <v>361656.02</v>
          </cell>
          <cell r="AY42">
            <v>264075.40000000002</v>
          </cell>
          <cell r="AZ42">
            <v>365695.33</v>
          </cell>
          <cell r="BA42">
            <v>266338.90999999997</v>
          </cell>
          <cell r="BB42">
            <v>962387.01</v>
          </cell>
          <cell r="BC42">
            <v>635989.26</v>
          </cell>
          <cell r="BD42">
            <v>3480108.79</v>
          </cell>
          <cell r="BE42">
            <v>705561.59999999998</v>
          </cell>
          <cell r="BF42">
            <v>257596.59</v>
          </cell>
          <cell r="BG42">
            <v>406979.42</v>
          </cell>
          <cell r="BH42">
            <v>937919.43</v>
          </cell>
          <cell r="BI42">
            <v>1068782.1200000001</v>
          </cell>
          <cell r="BJ42">
            <v>257584.65</v>
          </cell>
          <cell r="BK42">
            <v>-135643.79999999999</v>
          </cell>
          <cell r="BL42">
            <v>810744.14</v>
          </cell>
          <cell r="BM42">
            <v>90410.66</v>
          </cell>
          <cell r="BN42">
            <v>776195.5</v>
          </cell>
          <cell r="BO42">
            <v>123936</v>
          </cell>
          <cell r="BP42">
            <v>179197.7</v>
          </cell>
          <cell r="BQ42">
            <v>1813480.3</v>
          </cell>
          <cell r="BR42">
            <v>86501.440000000002</v>
          </cell>
          <cell r="BS42">
            <v>359014.92</v>
          </cell>
          <cell r="BT42">
            <v>1728645.68</v>
          </cell>
          <cell r="BU42">
            <v>1941026.55</v>
          </cell>
          <cell r="BV42">
            <v>286309</v>
          </cell>
          <cell r="BW42">
            <v>7376086.0300000003</v>
          </cell>
          <cell r="BX42">
            <v>238667.35</v>
          </cell>
          <cell r="BY42">
            <v>169601.05</v>
          </cell>
          <cell r="BZ42">
            <v>-573.95000000000005</v>
          </cell>
          <cell r="CA42">
            <v>183926.7</v>
          </cell>
          <cell r="CB42">
            <v>1200650</v>
          </cell>
          <cell r="CC42">
            <v>179170.05</v>
          </cell>
          <cell r="CD42">
            <v>374849.4</v>
          </cell>
          <cell r="CE42">
            <v>628623.55000000005</v>
          </cell>
        </row>
        <row r="43">
          <cell r="G43">
            <v>182422.55</v>
          </cell>
          <cell r="H43">
            <v>59426.61</v>
          </cell>
          <cell r="I43">
            <v>0</v>
          </cell>
          <cell r="J43">
            <v>0</v>
          </cell>
          <cell r="K43">
            <v>4127.3</v>
          </cell>
          <cell r="L43">
            <v>-1200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944.8</v>
          </cell>
          <cell r="S43">
            <v>18969.75</v>
          </cell>
          <cell r="T43">
            <v>0</v>
          </cell>
          <cell r="U43">
            <v>16082</v>
          </cell>
          <cell r="V43">
            <v>0</v>
          </cell>
          <cell r="W43">
            <v>6820.5</v>
          </cell>
          <cell r="X43">
            <v>79</v>
          </cell>
          <cell r="Y43">
            <v>0</v>
          </cell>
          <cell r="Z43">
            <v>0</v>
          </cell>
          <cell r="AA43">
            <v>4581.3999999999996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18984</v>
          </cell>
          <cell r="AG43">
            <v>0</v>
          </cell>
          <cell r="AH43">
            <v>3377</v>
          </cell>
          <cell r="AI43">
            <v>7465</v>
          </cell>
          <cell r="AJ43">
            <v>0</v>
          </cell>
          <cell r="AK43">
            <v>67422.95</v>
          </cell>
          <cell r="AL43">
            <v>7882.25</v>
          </cell>
          <cell r="AM43">
            <v>21506</v>
          </cell>
          <cell r="AN43">
            <v>0</v>
          </cell>
          <cell r="AO43">
            <v>11466</v>
          </cell>
          <cell r="AP43">
            <v>0</v>
          </cell>
          <cell r="AQ43">
            <v>0</v>
          </cell>
          <cell r="AR43">
            <v>12530</v>
          </cell>
          <cell r="AS43">
            <v>9279.85</v>
          </cell>
          <cell r="AT43">
            <v>26453.35</v>
          </cell>
          <cell r="AU43">
            <v>667.8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4078.65</v>
          </cell>
          <cell r="BA43">
            <v>7512.8</v>
          </cell>
          <cell r="BB43">
            <v>39573.699999999997</v>
          </cell>
          <cell r="BC43">
            <v>3745.1</v>
          </cell>
          <cell r="BD43">
            <v>6382.55</v>
          </cell>
          <cell r="BE43">
            <v>12454.1</v>
          </cell>
          <cell r="BF43">
            <v>0</v>
          </cell>
          <cell r="BG43">
            <v>0</v>
          </cell>
          <cell r="BH43">
            <v>0</v>
          </cell>
          <cell r="BI43">
            <v>6576.9</v>
          </cell>
          <cell r="BJ43">
            <v>3825.5</v>
          </cell>
          <cell r="BK43">
            <v>0</v>
          </cell>
          <cell r="BL43">
            <v>3670.95</v>
          </cell>
          <cell r="BM43">
            <v>0</v>
          </cell>
          <cell r="BN43">
            <v>0</v>
          </cell>
          <cell r="BO43">
            <v>12124</v>
          </cell>
          <cell r="BP43">
            <v>0</v>
          </cell>
          <cell r="BQ43">
            <v>8432.5</v>
          </cell>
          <cell r="BR43">
            <v>0</v>
          </cell>
          <cell r="BS43">
            <v>25350.15</v>
          </cell>
          <cell r="BT43">
            <v>18876.849999999999</v>
          </cell>
          <cell r="BU43">
            <v>7215.95</v>
          </cell>
          <cell r="BV43">
            <v>0</v>
          </cell>
          <cell r="BW43">
            <v>57651.519999999997</v>
          </cell>
          <cell r="BX43">
            <v>0</v>
          </cell>
          <cell r="BY43">
            <v>-1176</v>
          </cell>
          <cell r="BZ43">
            <v>0</v>
          </cell>
          <cell r="CA43">
            <v>0</v>
          </cell>
          <cell r="CB43">
            <v>63000</v>
          </cell>
          <cell r="CC43">
            <v>0</v>
          </cell>
          <cell r="CD43">
            <v>0</v>
          </cell>
          <cell r="CE43">
            <v>11608.2</v>
          </cell>
        </row>
        <row r="44">
          <cell r="G44">
            <v>1560041</v>
          </cell>
          <cell r="H44">
            <v>243378.85</v>
          </cell>
          <cell r="I44">
            <v>21480</v>
          </cell>
          <cell r="J44">
            <v>27624.799999999999</v>
          </cell>
          <cell r="K44">
            <v>20939.55</v>
          </cell>
          <cell r="L44">
            <v>163299</v>
          </cell>
          <cell r="M44">
            <v>13043.73</v>
          </cell>
          <cell r="N44">
            <v>8700</v>
          </cell>
          <cell r="O44">
            <v>17060</v>
          </cell>
          <cell r="P44">
            <v>0</v>
          </cell>
          <cell r="Q44">
            <v>-2072.1999999999998</v>
          </cell>
          <cell r="R44">
            <v>167446.25</v>
          </cell>
          <cell r="S44">
            <v>323042.77</v>
          </cell>
          <cell r="T44">
            <v>92172.35</v>
          </cell>
          <cell r="U44">
            <v>82115</v>
          </cell>
          <cell r="V44">
            <v>116094.35</v>
          </cell>
          <cell r="W44">
            <v>238726.53</v>
          </cell>
          <cell r="X44">
            <v>46841</v>
          </cell>
          <cell r="Y44">
            <v>25987.759999999998</v>
          </cell>
          <cell r="Z44">
            <v>8870.65</v>
          </cell>
          <cell r="AA44">
            <v>53786.3</v>
          </cell>
          <cell r="AB44">
            <v>109131</v>
          </cell>
          <cell r="AC44">
            <v>-20357.080000000002</v>
          </cell>
          <cell r="AD44">
            <v>137669.95000000001</v>
          </cell>
          <cell r="AE44">
            <v>31057.65</v>
          </cell>
          <cell r="AF44">
            <v>27392</v>
          </cell>
          <cell r="AG44">
            <v>22723.15</v>
          </cell>
          <cell r="AH44">
            <v>64327.65</v>
          </cell>
          <cell r="AI44">
            <v>38844.6</v>
          </cell>
          <cell r="AJ44">
            <v>218951.84</v>
          </cell>
          <cell r="AK44">
            <v>131390.60999999999</v>
          </cell>
          <cell r="AL44">
            <v>34269.15</v>
          </cell>
          <cell r="AM44">
            <v>77270.59</v>
          </cell>
          <cell r="AN44">
            <v>35950.949999999997</v>
          </cell>
          <cell r="AO44">
            <v>64590</v>
          </cell>
          <cell r="AP44">
            <v>47695.49</v>
          </cell>
          <cell r="AQ44">
            <v>4476</v>
          </cell>
          <cell r="AR44">
            <v>91487.1</v>
          </cell>
          <cell r="AS44">
            <v>22189.85</v>
          </cell>
          <cell r="AT44">
            <v>166418.97</v>
          </cell>
          <cell r="AU44">
            <v>4312.8500000000004</v>
          </cell>
          <cell r="AV44">
            <v>4044</v>
          </cell>
          <cell r="AW44">
            <v>47030.35</v>
          </cell>
          <cell r="AX44">
            <v>75884</v>
          </cell>
          <cell r="AY44">
            <v>66498.100000000006</v>
          </cell>
          <cell r="AZ44">
            <v>69438</v>
          </cell>
          <cell r="BA44">
            <v>31042.7</v>
          </cell>
          <cell r="BB44">
            <v>130932.15</v>
          </cell>
          <cell r="BC44">
            <v>32774.199999999997</v>
          </cell>
          <cell r="BD44">
            <v>283069.75</v>
          </cell>
          <cell r="BE44">
            <v>89667.5</v>
          </cell>
          <cell r="BF44">
            <v>20004</v>
          </cell>
          <cell r="BG44">
            <v>-33449.269999999997</v>
          </cell>
          <cell r="BH44">
            <v>139484.29999999999</v>
          </cell>
          <cell r="BI44">
            <v>89503.55</v>
          </cell>
          <cell r="BJ44">
            <v>27551.75</v>
          </cell>
          <cell r="BK44">
            <v>174.2</v>
          </cell>
          <cell r="BL44">
            <v>99159.15</v>
          </cell>
          <cell r="BM44">
            <v>13281</v>
          </cell>
          <cell r="BN44">
            <v>106134.47</v>
          </cell>
          <cell r="BO44">
            <v>78647</v>
          </cell>
          <cell r="BP44">
            <v>21254</v>
          </cell>
          <cell r="BQ44">
            <v>257567.8</v>
          </cell>
          <cell r="BR44">
            <v>40080.07</v>
          </cell>
          <cell r="BS44">
            <v>97078.58</v>
          </cell>
          <cell r="BT44">
            <v>134607.85</v>
          </cell>
          <cell r="BU44">
            <v>275909.08</v>
          </cell>
          <cell r="BV44">
            <v>14343</v>
          </cell>
          <cell r="BW44">
            <v>656943.43000000005</v>
          </cell>
          <cell r="BX44">
            <v>1514.9</v>
          </cell>
          <cell r="BY44">
            <v>23739.11</v>
          </cell>
          <cell r="BZ44">
            <v>16811.2</v>
          </cell>
          <cell r="CA44">
            <v>26393.200000000001</v>
          </cell>
          <cell r="CB44">
            <v>251200</v>
          </cell>
          <cell r="CC44">
            <v>8811</v>
          </cell>
          <cell r="CD44">
            <v>41223.65</v>
          </cell>
          <cell r="CE44">
            <v>87325.4</v>
          </cell>
        </row>
        <row r="45">
          <cell r="G45">
            <v>1326350</v>
          </cell>
          <cell r="H45">
            <v>20859.599999999999</v>
          </cell>
          <cell r="I45">
            <v>533</v>
          </cell>
          <cell r="J45">
            <v>0</v>
          </cell>
          <cell r="K45">
            <v>1433.2</v>
          </cell>
          <cell r="L45">
            <v>35635</v>
          </cell>
          <cell r="M45">
            <v>9778.35</v>
          </cell>
          <cell r="N45">
            <v>4949.45</v>
          </cell>
          <cell r="O45">
            <v>0</v>
          </cell>
          <cell r="P45">
            <v>422</v>
          </cell>
          <cell r="Q45">
            <v>7376.55</v>
          </cell>
          <cell r="R45">
            <v>136320.79</v>
          </cell>
          <cell r="S45">
            <v>447211.95</v>
          </cell>
          <cell r="T45">
            <v>0</v>
          </cell>
          <cell r="U45">
            <v>1394</v>
          </cell>
          <cell r="V45">
            <v>103427.63</v>
          </cell>
          <cell r="W45">
            <v>71910.2</v>
          </cell>
          <cell r="X45">
            <v>18067.8</v>
          </cell>
          <cell r="Y45">
            <v>1860</v>
          </cell>
          <cell r="Z45">
            <v>32076.799999999999</v>
          </cell>
          <cell r="AA45">
            <v>139611.4</v>
          </cell>
          <cell r="AB45">
            <v>1800</v>
          </cell>
          <cell r="AC45">
            <v>4699.2</v>
          </cell>
          <cell r="AD45">
            <v>183724.9</v>
          </cell>
          <cell r="AE45">
            <v>4243.3</v>
          </cell>
          <cell r="AF45">
            <v>3669</v>
          </cell>
          <cell r="AG45">
            <v>3284</v>
          </cell>
          <cell r="AH45">
            <v>35653.050000000003</v>
          </cell>
          <cell r="AI45">
            <v>32554.2</v>
          </cell>
          <cell r="AJ45">
            <v>27703.85</v>
          </cell>
          <cell r="AK45">
            <v>400322.22</v>
          </cell>
          <cell r="AL45">
            <v>120065.75</v>
          </cell>
          <cell r="AM45">
            <v>96018.6</v>
          </cell>
          <cell r="AN45">
            <v>45115.35</v>
          </cell>
          <cell r="AO45">
            <v>61681</v>
          </cell>
          <cell r="AP45">
            <v>76844.05</v>
          </cell>
          <cell r="AQ45">
            <v>13080.45</v>
          </cell>
          <cell r="AR45">
            <v>205991</v>
          </cell>
          <cell r="AS45">
            <v>81267.25</v>
          </cell>
          <cell r="AT45">
            <v>28727.1</v>
          </cell>
          <cell r="AU45">
            <v>4940.8</v>
          </cell>
          <cell r="AV45">
            <v>3143</v>
          </cell>
          <cell r="AW45">
            <v>33553</v>
          </cell>
          <cell r="AX45">
            <v>5895.35</v>
          </cell>
          <cell r="AY45">
            <v>0</v>
          </cell>
          <cell r="AZ45">
            <v>12611.7</v>
          </cell>
          <cell r="BA45">
            <v>41225</v>
          </cell>
          <cell r="BB45">
            <v>550</v>
          </cell>
          <cell r="BC45">
            <v>0</v>
          </cell>
          <cell r="BD45">
            <v>209751.03</v>
          </cell>
          <cell r="BE45">
            <v>41306.1</v>
          </cell>
          <cell r="BF45">
            <v>24659.15</v>
          </cell>
          <cell r="BG45">
            <v>0</v>
          </cell>
          <cell r="BH45">
            <v>373.35</v>
          </cell>
          <cell r="BI45">
            <v>11958</v>
          </cell>
          <cell r="BJ45">
            <v>283.7</v>
          </cell>
          <cell r="BK45">
            <v>1265</v>
          </cell>
          <cell r="BL45">
            <v>87579.5</v>
          </cell>
          <cell r="BM45">
            <v>0</v>
          </cell>
          <cell r="BN45">
            <v>16031</v>
          </cell>
          <cell r="BO45">
            <v>0</v>
          </cell>
          <cell r="BP45">
            <v>0</v>
          </cell>
          <cell r="BQ45">
            <v>8931</v>
          </cell>
          <cell r="BR45">
            <v>3200</v>
          </cell>
          <cell r="BS45">
            <v>37704.35</v>
          </cell>
          <cell r="BT45">
            <v>156053.04999999999</v>
          </cell>
          <cell r="BU45">
            <v>149439.9</v>
          </cell>
          <cell r="BV45">
            <v>0</v>
          </cell>
          <cell r="BW45">
            <v>932120.55</v>
          </cell>
          <cell r="BX45">
            <v>10545</v>
          </cell>
          <cell r="BY45">
            <v>1728.4</v>
          </cell>
          <cell r="BZ45">
            <v>4024.45</v>
          </cell>
          <cell r="CA45">
            <v>0</v>
          </cell>
          <cell r="CB45">
            <v>61320</v>
          </cell>
          <cell r="CC45">
            <v>0</v>
          </cell>
          <cell r="CD45">
            <v>0</v>
          </cell>
          <cell r="CE45">
            <v>114566.65</v>
          </cell>
        </row>
        <row r="47">
          <cell r="G47">
            <v>13785790.720000001</v>
          </cell>
          <cell r="H47">
            <v>1309232.5</v>
          </cell>
          <cell r="I47">
            <v>121901.15</v>
          </cell>
          <cell r="J47">
            <v>127145.95</v>
          </cell>
          <cell r="K47">
            <v>432939.6</v>
          </cell>
          <cell r="L47">
            <v>1812943.4</v>
          </cell>
          <cell r="M47">
            <v>376594.5</v>
          </cell>
          <cell r="N47">
            <v>75725.600000000006</v>
          </cell>
          <cell r="O47">
            <v>151929.65</v>
          </cell>
          <cell r="P47">
            <v>65928.75</v>
          </cell>
          <cell r="Q47">
            <v>254138.55</v>
          </cell>
          <cell r="R47">
            <v>818265.2</v>
          </cell>
          <cell r="S47">
            <v>1692407.5999999994</v>
          </cell>
          <cell r="T47">
            <v>668059.14999999991</v>
          </cell>
          <cell r="U47">
            <v>730666.39999999991</v>
          </cell>
          <cell r="V47">
            <v>666751.35</v>
          </cell>
          <cell r="W47">
            <v>893721.39999999991</v>
          </cell>
          <cell r="X47">
            <v>609940.30000000005</v>
          </cell>
          <cell r="Y47">
            <v>671001.75</v>
          </cell>
          <cell r="Z47">
            <v>612382.89999999991</v>
          </cell>
          <cell r="AA47">
            <v>765224.70000000007</v>
          </cell>
          <cell r="AB47">
            <v>788190.65</v>
          </cell>
          <cell r="AC47">
            <v>196430.3</v>
          </cell>
          <cell r="AD47">
            <v>1582602.65</v>
          </cell>
          <cell r="AE47">
            <v>88451.5</v>
          </cell>
          <cell r="AF47">
            <v>704687.95</v>
          </cell>
          <cell r="AG47">
            <v>255031.4</v>
          </cell>
          <cell r="AH47">
            <v>611044.5</v>
          </cell>
          <cell r="AI47">
            <v>594868.4</v>
          </cell>
          <cell r="AJ47">
            <v>1011617.1</v>
          </cell>
          <cell r="AK47">
            <v>1775176.1500000001</v>
          </cell>
          <cell r="AL47">
            <v>609172.1</v>
          </cell>
          <cell r="AM47">
            <v>660221.65</v>
          </cell>
          <cell r="AN47">
            <v>694940.4</v>
          </cell>
          <cell r="AO47">
            <v>361893</v>
          </cell>
          <cell r="AP47">
            <v>839743.1</v>
          </cell>
          <cell r="AQ47">
            <v>227333.55000000002</v>
          </cell>
          <cell r="AR47">
            <v>1601828.05</v>
          </cell>
          <cell r="AS47">
            <v>749931.4</v>
          </cell>
          <cell r="AT47">
            <v>694126.85000000009</v>
          </cell>
          <cell r="AU47">
            <v>716617.5</v>
          </cell>
          <cell r="AV47">
            <v>109955.9</v>
          </cell>
          <cell r="AW47">
            <v>155455.6</v>
          </cell>
          <cell r="AX47">
            <v>518269.7</v>
          </cell>
          <cell r="AY47">
            <v>377425.95</v>
          </cell>
          <cell r="AZ47">
            <v>447407.2</v>
          </cell>
          <cell r="BA47">
            <v>722297.9</v>
          </cell>
          <cell r="BB47">
            <v>858034.75</v>
          </cell>
          <cell r="BC47">
            <v>554494.89999999991</v>
          </cell>
          <cell r="BD47">
            <v>3647936.0999999996</v>
          </cell>
          <cell r="BE47">
            <v>1833372.35</v>
          </cell>
          <cell r="BF47">
            <v>396028.5</v>
          </cell>
          <cell r="BG47">
            <v>462028.35000000003</v>
          </cell>
          <cell r="BH47">
            <v>939548.9</v>
          </cell>
          <cell r="BI47">
            <v>1631929.2000000002</v>
          </cell>
          <cell r="BJ47">
            <v>313345.14999999997</v>
          </cell>
          <cell r="BK47">
            <v>91661.85</v>
          </cell>
          <cell r="BL47">
            <v>728043</v>
          </cell>
          <cell r="BM47">
            <v>178882.15000000002</v>
          </cell>
          <cell r="BN47">
            <v>598686.25</v>
          </cell>
          <cell r="BO47">
            <v>181479.15</v>
          </cell>
          <cell r="BP47">
            <v>472493.7</v>
          </cell>
          <cell r="BQ47">
            <v>1293362.6499999999</v>
          </cell>
          <cell r="BR47">
            <v>195109.75</v>
          </cell>
          <cell r="BS47">
            <v>995434.8</v>
          </cell>
          <cell r="BT47">
            <v>1655649.0999999999</v>
          </cell>
          <cell r="BU47">
            <v>1665241</v>
          </cell>
          <cell r="BV47">
            <v>612305.75</v>
          </cell>
          <cell r="BW47">
            <v>4046068.899999999</v>
          </cell>
          <cell r="BX47">
            <v>469169.60000000003</v>
          </cell>
          <cell r="BY47">
            <v>344198.1</v>
          </cell>
          <cell r="BZ47">
            <v>112144.65</v>
          </cell>
          <cell r="CA47">
            <v>358282.5</v>
          </cell>
          <cell r="CB47">
            <v>2891469.45</v>
          </cell>
          <cell r="CC47">
            <v>134173.35</v>
          </cell>
          <cell r="CD47">
            <v>327591.75</v>
          </cell>
          <cell r="CE47">
            <v>955949.1</v>
          </cell>
        </row>
        <row r="129">
          <cell r="F129">
            <v>2634.0633675322988</v>
          </cell>
          <cell r="G129">
            <v>2932.9353417059674</v>
          </cell>
          <cell r="H129">
            <v>2287.8690694371344</v>
          </cell>
          <cell r="I129">
            <v>2500.8049028744649</v>
          </cell>
          <cell r="J129">
            <v>2175.3587876871288</v>
          </cell>
          <cell r="K129">
            <v>5326.5421589150656</v>
          </cell>
          <cell r="L129">
            <v>2750.8747566760103</v>
          </cell>
          <cell r="M129">
            <v>2580.8530786986889</v>
          </cell>
          <cell r="N129">
            <v>2777.8012485665695</v>
          </cell>
          <cell r="O129">
            <v>3666.5321563392881</v>
          </cell>
          <cell r="P129">
            <v>2891.1817436136798</v>
          </cell>
          <cell r="Q129">
            <v>2541.6212109467388</v>
          </cell>
          <cell r="R129">
            <v>2894.8378311354672</v>
          </cell>
          <cell r="S129">
            <v>1880.601109614636</v>
          </cell>
          <cell r="T129">
            <v>2749.1028428733352</v>
          </cell>
          <cell r="U129">
            <v>2187.3301517408859</v>
          </cell>
          <cell r="V129">
            <v>1800.8711304553628</v>
          </cell>
          <cell r="W129">
            <v>2652.944606868954</v>
          </cell>
          <cell r="X129">
            <v>2920.649225568638</v>
          </cell>
          <cell r="Y129">
            <v>3095.7085789346811</v>
          </cell>
          <cell r="Z129">
            <v>2655.5629722964113</v>
          </cell>
          <cell r="AA129">
            <v>2551.8866163919351</v>
          </cell>
          <cell r="AB129">
            <v>2208.7670871355908</v>
          </cell>
          <cell r="AC129">
            <v>2445.799350874323</v>
          </cell>
          <cell r="AD129">
            <v>2329.3996012095986</v>
          </cell>
          <cell r="AE129">
            <v>2258.6265720244587</v>
          </cell>
          <cell r="AF129">
            <v>2383.7085305407822</v>
          </cell>
          <cell r="AG129">
            <v>2090.5771154323611</v>
          </cell>
          <cell r="AH129">
            <v>2254.8299657643952</v>
          </cell>
          <cell r="AI129">
            <v>2284.8055931402782</v>
          </cell>
          <cell r="AJ129">
            <v>2302.4529842975949</v>
          </cell>
          <cell r="AK129">
            <v>2578.4203282768653</v>
          </cell>
          <cell r="AL129">
            <v>2235.479608583656</v>
          </cell>
          <cell r="AM129">
            <v>2108.5528459147608</v>
          </cell>
          <cell r="AN129">
            <v>2420.0970006979232</v>
          </cell>
          <cell r="AO129">
            <v>2160.4146278613121</v>
          </cell>
          <cell r="AP129">
            <v>2920.7843127331516</v>
          </cell>
          <cell r="AQ129">
            <v>1848.7153841665097</v>
          </cell>
          <cell r="AR129">
            <v>2117.9027250689369</v>
          </cell>
          <cell r="AS129">
            <v>1977.4694408478106</v>
          </cell>
          <cell r="AT129">
            <v>2366.5507466119811</v>
          </cell>
          <cell r="AU129">
            <v>2471.2159840747863</v>
          </cell>
          <cell r="AV129">
            <v>3335.5608082438398</v>
          </cell>
          <cell r="AW129">
            <v>3051.4840064907562</v>
          </cell>
          <cell r="AX129">
            <v>2127.1953765997696</v>
          </cell>
          <cell r="AY129">
            <v>2221.9009103547673</v>
          </cell>
          <cell r="AZ129">
            <v>2253.674139404472</v>
          </cell>
          <cell r="BA129">
            <v>2669.4541678247533</v>
          </cell>
          <cell r="BB129">
            <v>2318.5272404459165</v>
          </cell>
          <cell r="BC129">
            <v>3078.0261777998335</v>
          </cell>
          <cell r="BD129">
            <v>4290.0808504180723</v>
          </cell>
          <cell r="BE129">
            <v>2467.5458581087414</v>
          </cell>
          <cell r="BF129">
            <v>2310.3221951233509</v>
          </cell>
          <cell r="BG129">
            <v>1979.5348238186216</v>
          </cell>
          <cell r="BH129">
            <v>1897.76246074655</v>
          </cell>
          <cell r="BI129">
            <v>1919.9223946845871</v>
          </cell>
          <cell r="BJ129">
            <v>2395.2872957652417</v>
          </cell>
          <cell r="BK129">
            <v>1994.8157426973021</v>
          </cell>
          <cell r="BL129">
            <v>1675.427476718216</v>
          </cell>
          <cell r="BM129">
            <v>1614.5842987993919</v>
          </cell>
          <cell r="BN129">
            <v>2043.7057349298186</v>
          </cell>
          <cell r="BO129">
            <v>1992.789784001304</v>
          </cell>
          <cell r="BP129">
            <v>1802.4083819372338</v>
          </cell>
          <cell r="BQ129">
            <v>2164.6006310958051</v>
          </cell>
          <cell r="BR129">
            <v>2572.4063756789428</v>
          </cell>
          <cell r="BS129">
            <v>2449.0135192952803</v>
          </cell>
          <cell r="BT129">
            <v>2340.9543247744887</v>
          </cell>
          <cell r="BU129">
            <v>2126.519001147396</v>
          </cell>
          <cell r="BV129">
            <v>1948.5519275586078</v>
          </cell>
          <cell r="BW129">
            <v>2889.4826239684535</v>
          </cell>
          <cell r="BX129">
            <v>3404.6100679852193</v>
          </cell>
          <cell r="BY129">
            <v>2535.4968208715959</v>
          </cell>
          <cell r="BZ129">
            <v>2254.6068841055776</v>
          </cell>
          <cell r="CA129">
            <v>2527.848157657349</v>
          </cell>
          <cell r="CB129">
            <v>2599.623262799952</v>
          </cell>
          <cell r="CC129">
            <v>2913.4677194861943</v>
          </cell>
          <cell r="CD129">
            <v>2519.3980873287205</v>
          </cell>
          <cell r="CE129">
            <v>3401.6425607487595</v>
          </cell>
        </row>
        <row r="130">
          <cell r="F130">
            <v>133.37808395715351</v>
          </cell>
          <cell r="G130">
            <v>174.08197545086202</v>
          </cell>
          <cell r="H130">
            <v>57.768586467702356</v>
          </cell>
          <cell r="I130">
            <v>45.852439939939941</v>
          </cell>
          <cell r="J130">
            <v>43.693999999999996</v>
          </cell>
          <cell r="K130">
            <v>25.036212670946135</v>
          </cell>
          <cell r="L130">
            <v>90.301707559681688</v>
          </cell>
          <cell r="M130">
            <v>176.80653021442495</v>
          </cell>
          <cell r="N130">
            <v>64.332381530984193</v>
          </cell>
          <cell r="O130">
            <v>96.568404478656404</v>
          </cell>
          <cell r="P130">
            <v>-14.638151658767773</v>
          </cell>
          <cell r="Q130">
            <v>7.9440439560439593</v>
          </cell>
          <cell r="R130">
            <v>128.20652779712972</v>
          </cell>
          <cell r="S130">
            <v>249.65757060947132</v>
          </cell>
          <cell r="T130">
            <v>317.72064043209878</v>
          </cell>
          <cell r="U130">
            <v>149.22109038737449</v>
          </cell>
          <cell r="V130">
            <v>293.06335540838853</v>
          </cell>
          <cell r="W130">
            <v>416.16866570453948</v>
          </cell>
          <cell r="X130">
            <v>181.08306370070781</v>
          </cell>
          <cell r="Y130">
            <v>506.23168817204305</v>
          </cell>
          <cell r="Z130">
            <v>322.16748692709933</v>
          </cell>
          <cell r="AA130">
            <v>263.55996762740176</v>
          </cell>
          <cell r="AB130">
            <v>105.76740724283492</v>
          </cell>
          <cell r="AC130">
            <v>100.25046228710461</v>
          </cell>
          <cell r="AD130">
            <v>233.49738938436229</v>
          </cell>
          <cell r="AE130">
            <v>62.200065746219586</v>
          </cell>
          <cell r="AF130">
            <v>183.0322095259645</v>
          </cell>
          <cell r="AG130">
            <v>229.3470301230378</v>
          </cell>
          <cell r="AH130">
            <v>577.69259525521204</v>
          </cell>
          <cell r="AI130">
            <v>88.212176850763825</v>
          </cell>
          <cell r="AJ130">
            <v>164.85835850956698</v>
          </cell>
          <cell r="AK130">
            <v>240.84902077386613</v>
          </cell>
          <cell r="AL130">
            <v>238.54783125371361</v>
          </cell>
          <cell r="AM130">
            <v>118.91848564954681</v>
          </cell>
          <cell r="AN130">
            <v>100.3033752860412</v>
          </cell>
          <cell r="AO130">
            <v>48.217520746887971</v>
          </cell>
          <cell r="AP130">
            <v>167.54282458213743</v>
          </cell>
          <cell r="AQ130">
            <v>259.932623888183</v>
          </cell>
          <cell r="AR130">
            <v>43.545348432055754</v>
          </cell>
          <cell r="AS130">
            <v>65.716110099170223</v>
          </cell>
          <cell r="AT130">
            <v>84.589531975705597</v>
          </cell>
          <cell r="AU130">
            <v>80.439920055613484</v>
          </cell>
          <cell r="AV130">
            <v>75.065667040358747</v>
          </cell>
          <cell r="AW130">
            <v>64.380194410692582</v>
          </cell>
          <cell r="AX130">
            <v>68.186188352570824</v>
          </cell>
          <cell r="AY130">
            <v>58.037678275290226</v>
          </cell>
          <cell r="AZ130">
            <v>59.043476448520209</v>
          </cell>
          <cell r="BA130">
            <v>29.710707947150457</v>
          </cell>
          <cell r="BB130">
            <v>101.88510890151515</v>
          </cell>
          <cell r="BC130">
            <v>63.699248120300751</v>
          </cell>
          <cell r="BD130">
            <v>78.913203527362995</v>
          </cell>
          <cell r="BE130">
            <v>49.134536245647354</v>
          </cell>
          <cell r="BF130">
            <v>106.75864012021037</v>
          </cell>
          <cell r="BG130">
            <v>22.820352875798832</v>
          </cell>
          <cell r="BH130">
            <v>51.435814046288904</v>
          </cell>
          <cell r="BI130">
            <v>63.889194307356831</v>
          </cell>
          <cell r="BJ130">
            <v>74.70114911811865</v>
          </cell>
          <cell r="BK130">
            <v>53.298389897395431</v>
          </cell>
          <cell r="BL130">
            <v>34.168501113034885</v>
          </cell>
          <cell r="BM130">
            <v>46.268586956521737</v>
          </cell>
          <cell r="BN130">
            <v>51.256967646436877</v>
          </cell>
          <cell r="BO130">
            <v>64.934249201277964</v>
          </cell>
          <cell r="BP130">
            <v>32.446359223300966</v>
          </cell>
          <cell r="BQ130">
            <v>124.66642635314993</v>
          </cell>
          <cell r="BR130">
            <v>74.324072612470403</v>
          </cell>
          <cell r="BS130">
            <v>70.60538759689922</v>
          </cell>
          <cell r="BT130">
            <v>78.391295042415749</v>
          </cell>
          <cell r="BU130">
            <v>75.338901525921713</v>
          </cell>
          <cell r="BV130">
            <v>66.026015354135723</v>
          </cell>
          <cell r="BW130">
            <v>74.410812857623711</v>
          </cell>
          <cell r="BX130">
            <v>41.491325678496864</v>
          </cell>
          <cell r="BY130">
            <v>58.060738255033563</v>
          </cell>
          <cell r="BZ130">
            <v>50.754363517060376</v>
          </cell>
          <cell r="CA130">
            <v>24.057186397176771</v>
          </cell>
          <cell r="CB130">
            <v>61.895803753233167</v>
          </cell>
          <cell r="CC130">
            <v>7.7842644797539711</v>
          </cell>
          <cell r="CD130">
            <v>49.138664951400798</v>
          </cell>
          <cell r="CE130">
            <v>35.072173757170169</v>
          </cell>
        </row>
        <row r="131">
          <cell r="F131">
            <v>340.53922270481024</v>
          </cell>
          <cell r="G131">
            <v>561.84048091946715</v>
          </cell>
          <cell r="H131">
            <v>178.29252350776778</v>
          </cell>
          <cell r="I131">
            <v>75.3834084084084</v>
          </cell>
          <cell r="J131">
            <v>129.31058333333334</v>
          </cell>
          <cell r="K131">
            <v>231.69330170248398</v>
          </cell>
          <cell r="L131">
            <v>362.76818633952252</v>
          </cell>
          <cell r="M131">
            <v>327.74053188526875</v>
          </cell>
          <cell r="N131">
            <v>42.21579586877278</v>
          </cell>
          <cell r="O131">
            <v>409.74107767669699</v>
          </cell>
          <cell r="P131">
            <v>68.956587677725111</v>
          </cell>
          <cell r="Q131">
            <v>96.735054945054941</v>
          </cell>
          <cell r="R131">
            <v>95.217974083879056</v>
          </cell>
          <cell r="S131">
            <v>370.93501805054154</v>
          </cell>
          <cell r="T131">
            <v>519.57259259259263</v>
          </cell>
          <cell r="U131">
            <v>305.30830703012913</v>
          </cell>
          <cell r="V131">
            <v>225.14374257089489</v>
          </cell>
          <cell r="W131">
            <v>522.86597349776957</v>
          </cell>
          <cell r="X131">
            <v>309.22454499494438</v>
          </cell>
          <cell r="Y131">
            <v>827.52179569892485</v>
          </cell>
          <cell r="Z131">
            <v>272.52256228852661</v>
          </cell>
          <cell r="AA131">
            <v>554.25487155388475</v>
          </cell>
          <cell r="AB131">
            <v>383.11313041546322</v>
          </cell>
          <cell r="AC131">
            <v>112.41992700729926</v>
          </cell>
          <cell r="AD131">
            <v>421.24005974543252</v>
          </cell>
          <cell r="AE131">
            <v>51.460453648915191</v>
          </cell>
          <cell r="AF131">
            <v>321.8935569634574</v>
          </cell>
          <cell r="AG131">
            <v>282.5928935086975</v>
          </cell>
          <cell r="AH131">
            <v>785.50615564342195</v>
          </cell>
          <cell r="AI131">
            <v>88.600367215041132</v>
          </cell>
          <cell r="AJ131">
            <v>122.16576032225578</v>
          </cell>
          <cell r="AK131">
            <v>391.1446638122423</v>
          </cell>
          <cell r="AL131">
            <v>194.43780946722123</v>
          </cell>
          <cell r="AM131">
            <v>117.34834780966769</v>
          </cell>
          <cell r="AN131">
            <v>220.27282608695651</v>
          </cell>
          <cell r="AO131">
            <v>88.615975103734442</v>
          </cell>
          <cell r="AP131">
            <v>222.88554786425794</v>
          </cell>
          <cell r="AQ131">
            <v>51.005273189326552</v>
          </cell>
          <cell r="AR131">
            <v>187.92741579558654</v>
          </cell>
          <cell r="AS131">
            <v>225.92380085003035</v>
          </cell>
          <cell r="AT131">
            <v>141.04736513040373</v>
          </cell>
          <cell r="AU131">
            <v>89.368613138686129</v>
          </cell>
          <cell r="AV131">
            <v>59.256165919282509</v>
          </cell>
          <cell r="AW131">
            <v>285.37436208991494</v>
          </cell>
          <cell r="AX131">
            <v>211.25275445960125</v>
          </cell>
          <cell r="AY131">
            <v>135.49562189054726</v>
          </cell>
          <cell r="AZ131">
            <v>99.618163818257614</v>
          </cell>
          <cell r="BA131">
            <v>102.55087753894695</v>
          </cell>
          <cell r="BB131">
            <v>294.97661773989898</v>
          </cell>
          <cell r="BC131">
            <v>209.48504296455422</v>
          </cell>
          <cell r="BD131">
            <v>733.33212790396078</v>
          </cell>
          <cell r="BE131">
            <v>149.1860768175583</v>
          </cell>
          <cell r="BF131">
            <v>99.595867768595042</v>
          </cell>
          <cell r="BG131">
            <v>109.99565156988054</v>
          </cell>
          <cell r="BH131">
            <v>210.53631284916202</v>
          </cell>
          <cell r="BI131">
            <v>175.79200619763574</v>
          </cell>
          <cell r="BJ131">
            <v>139.22763228220202</v>
          </cell>
          <cell r="BK131">
            <v>153.9686266771902</v>
          </cell>
          <cell r="BL131">
            <v>54.721704180064307</v>
          </cell>
          <cell r="BM131">
            <v>35.853097826086952</v>
          </cell>
          <cell r="BN131">
            <v>179.88478536688515</v>
          </cell>
          <cell r="BO131">
            <v>122.40543130990416</v>
          </cell>
          <cell r="BP131">
            <v>104.62089112343968</v>
          </cell>
          <cell r="BQ131">
            <v>227.10439219165926</v>
          </cell>
          <cell r="BR131">
            <v>214.24650092081032</v>
          </cell>
          <cell r="BS131">
            <v>111.99220930232558</v>
          </cell>
          <cell r="BT131">
            <v>233.02430539341583</v>
          </cell>
          <cell r="BU131">
            <v>224.71033077433421</v>
          </cell>
          <cell r="BV131">
            <v>301.40952204061415</v>
          </cell>
          <cell r="BW131">
            <v>470.77033406260512</v>
          </cell>
          <cell r="BX131">
            <v>249.65575156576202</v>
          </cell>
          <cell r="BY131">
            <v>495.21969451515861</v>
          </cell>
          <cell r="BZ131">
            <v>74.71437007874016</v>
          </cell>
          <cell r="CA131">
            <v>112.06727622714146</v>
          </cell>
          <cell r="CB131">
            <v>365.16862858400748</v>
          </cell>
          <cell r="CC131">
            <v>201.12701178882622</v>
          </cell>
          <cell r="CD131">
            <v>113.48652086906803</v>
          </cell>
          <cell r="CE131">
            <v>145.20815009560229</v>
          </cell>
        </row>
        <row r="132">
          <cell r="F132">
            <v>169.56357230040064</v>
          </cell>
          <cell r="G132">
            <v>179.94885773560381</v>
          </cell>
          <cell r="H132">
            <v>142.1122622804595</v>
          </cell>
          <cell r="I132">
            <v>154.06926075835125</v>
          </cell>
          <cell r="J132">
            <v>140.95047925663519</v>
          </cell>
          <cell r="K132">
            <v>212.25318722523619</v>
          </cell>
          <cell r="L132">
            <v>164.38155301902995</v>
          </cell>
          <cell r="M132">
            <v>184.07389423690623</v>
          </cell>
          <cell r="N132">
            <v>167.42930845993604</v>
          </cell>
          <cell r="O132">
            <v>211.5465745482534</v>
          </cell>
          <cell r="P132">
            <v>158.72865720614683</v>
          </cell>
          <cell r="Q132">
            <v>145.99266957380721</v>
          </cell>
          <cell r="R132">
            <v>162.11276760787257</v>
          </cell>
          <cell r="S132">
            <v>146.94018522556536</v>
          </cell>
          <cell r="T132">
            <v>197.8689899708157</v>
          </cell>
          <cell r="U132">
            <v>154.78850897083956</v>
          </cell>
          <cell r="V132">
            <v>163.24614307191803</v>
          </cell>
          <cell r="W132">
            <v>174.08313440900085</v>
          </cell>
          <cell r="X132">
            <v>177.61671061569518</v>
          </cell>
          <cell r="Y132">
            <v>201.35051918435119</v>
          </cell>
          <cell r="Z132">
            <v>174.85476903061868</v>
          </cell>
          <cell r="AA132">
            <v>194.2601185946219</v>
          </cell>
          <cell r="AB132">
            <v>139.92945961482911</v>
          </cell>
          <cell r="AC132">
            <v>158.81730234884049</v>
          </cell>
          <cell r="AD132">
            <v>163.60641195459286</v>
          </cell>
          <cell r="AE132">
            <v>146.57147983665942</v>
          </cell>
          <cell r="AF132">
            <v>164.0491551774239</v>
          </cell>
          <cell r="AG132">
            <v>170.09781212632586</v>
          </cell>
          <cell r="AH132">
            <v>192.57492887638699</v>
          </cell>
          <cell r="AI132">
            <v>147.42562184741121</v>
          </cell>
          <cell r="AJ132">
            <v>144.45502380190825</v>
          </cell>
          <cell r="AK132">
            <v>169.40262923187262</v>
          </cell>
          <cell r="AL132">
            <v>157.82520734629233</v>
          </cell>
          <cell r="AM132">
            <v>150.3423930221191</v>
          </cell>
          <cell r="AN132">
            <v>156.71761300329803</v>
          </cell>
          <cell r="AO132">
            <v>161.62619409285827</v>
          </cell>
          <cell r="AP132">
            <v>213.48964484109214</v>
          </cell>
          <cell r="AQ132">
            <v>240.25288868712465</v>
          </cell>
          <cell r="AR132">
            <v>171.90177672268473</v>
          </cell>
          <cell r="AS132">
            <v>186.85200336811556</v>
          </cell>
          <cell r="AT132">
            <v>167.90380856300752</v>
          </cell>
          <cell r="AU132">
            <v>244.28779506530489</v>
          </cell>
          <cell r="AV132">
            <v>241.15020983967912</v>
          </cell>
          <cell r="AW132">
            <v>193.71000775589621</v>
          </cell>
          <cell r="AX132">
            <v>151.3827424651023</v>
          </cell>
          <cell r="AY132">
            <v>152.73294806011006</v>
          </cell>
          <cell r="AZ132">
            <v>137.2438297053443</v>
          </cell>
          <cell r="BA132">
            <v>188.57639088722843</v>
          </cell>
          <cell r="BB132">
            <v>167.88739843266262</v>
          </cell>
          <cell r="BC132">
            <v>182.47255419837632</v>
          </cell>
          <cell r="BD132">
            <v>220.32216991247802</v>
          </cell>
          <cell r="BE132">
            <v>169.45314638076692</v>
          </cell>
          <cell r="BF132">
            <v>251.18171303410512</v>
          </cell>
          <cell r="BG132">
            <v>138.39740581306384</v>
          </cell>
          <cell r="BH132">
            <v>143.80395848726678</v>
          </cell>
          <cell r="BI132">
            <v>131.36027839399532</v>
          </cell>
          <cell r="BJ132">
            <v>126.57932620665794</v>
          </cell>
          <cell r="BK132">
            <v>122.13885455046737</v>
          </cell>
          <cell r="BL132">
            <v>121.29881016005835</v>
          </cell>
          <cell r="BM132">
            <v>143.9160213852106</v>
          </cell>
          <cell r="BN132">
            <v>135.45071584901146</v>
          </cell>
          <cell r="BO132">
            <v>133.02002236751861</v>
          </cell>
          <cell r="BP132">
            <v>116.77668367817034</v>
          </cell>
          <cell r="BQ132">
            <v>158.40105117440342</v>
          </cell>
          <cell r="BR132">
            <v>187.08478267676693</v>
          </cell>
          <cell r="BS132">
            <v>138.29377541228214</v>
          </cell>
          <cell r="BT132">
            <v>144.49332655618861</v>
          </cell>
          <cell r="BU132">
            <v>129.7717732585032</v>
          </cell>
          <cell r="BV132">
            <v>130.33501348344066</v>
          </cell>
          <cell r="BW132">
            <v>166.95866866674902</v>
          </cell>
          <cell r="BX132">
            <v>188.11514389635244</v>
          </cell>
          <cell r="BY132">
            <v>174.99674604642971</v>
          </cell>
          <cell r="BZ132">
            <v>152.96180425191628</v>
          </cell>
          <cell r="CA132">
            <v>151.95510890093058</v>
          </cell>
          <cell r="CB132">
            <v>170.04942951805035</v>
          </cell>
          <cell r="CC132">
            <v>163.68682356392691</v>
          </cell>
          <cell r="CD132">
            <v>152.46449686889105</v>
          </cell>
          <cell r="CE132">
            <v>172.0271917521145</v>
          </cell>
        </row>
        <row r="133">
          <cell r="F133">
            <v>106.43883505783798</v>
          </cell>
          <cell r="G133">
            <v>116.55026349937766</v>
          </cell>
          <cell r="H133">
            <v>72.472608340147175</v>
          </cell>
          <cell r="I133">
            <v>125.54054054054055</v>
          </cell>
          <cell r="J133">
            <v>87.668875</v>
          </cell>
          <cell r="K133">
            <v>132.20192576053586</v>
          </cell>
          <cell r="L133">
            <v>92.333001768346591</v>
          </cell>
          <cell r="M133">
            <v>131.34317738791421</v>
          </cell>
          <cell r="N133">
            <v>67.213851761846897</v>
          </cell>
          <cell r="O133">
            <v>104.01287613715886</v>
          </cell>
          <cell r="P133">
            <v>120.90023696682465</v>
          </cell>
          <cell r="Q133">
            <v>104.04032967032967</v>
          </cell>
          <cell r="R133">
            <v>155.065152570712</v>
          </cell>
          <cell r="S133">
            <v>124.33676470588235</v>
          </cell>
          <cell r="T133">
            <v>136.11500771604938</v>
          </cell>
          <cell r="U133">
            <v>82.335437589670008</v>
          </cell>
          <cell r="V133">
            <v>127.97416369502461</v>
          </cell>
          <cell r="W133">
            <v>125.87490816058778</v>
          </cell>
          <cell r="X133">
            <v>58.829095045500502</v>
          </cell>
          <cell r="Y133">
            <v>115.38868817204302</v>
          </cell>
          <cell r="Z133">
            <v>121.8709397108582</v>
          </cell>
          <cell r="AA133">
            <v>132.70223997493733</v>
          </cell>
          <cell r="AB133">
            <v>102.94734503443679</v>
          </cell>
          <cell r="AC133">
            <v>44.849099756690997</v>
          </cell>
          <cell r="AD133">
            <v>144.00431639102953</v>
          </cell>
          <cell r="AE133">
            <v>129.02629848783695</v>
          </cell>
          <cell r="AF133">
            <v>64.592697137685249</v>
          </cell>
          <cell r="AG133">
            <v>142.15222740772168</v>
          </cell>
          <cell r="AH133">
            <v>110.7716840402588</v>
          </cell>
          <cell r="AI133">
            <v>121.66910987074031</v>
          </cell>
          <cell r="AJ133">
            <v>75.536850812832682</v>
          </cell>
          <cell r="AK133">
            <v>105.94593720266413</v>
          </cell>
          <cell r="AL133">
            <v>68.336116062586655</v>
          </cell>
          <cell r="AM133">
            <v>64.867060045317217</v>
          </cell>
          <cell r="AN133">
            <v>104.08205295848316</v>
          </cell>
          <cell r="AO133">
            <v>52.873651452282161</v>
          </cell>
          <cell r="AP133">
            <v>137.52300354550059</v>
          </cell>
          <cell r="AQ133">
            <v>65.126207115628972</v>
          </cell>
          <cell r="AR133">
            <v>108.33527293844367</v>
          </cell>
          <cell r="AS133">
            <v>118.34663023679416</v>
          </cell>
          <cell r="AT133">
            <v>92.661638085030361</v>
          </cell>
          <cell r="AU133">
            <v>139.32843239485575</v>
          </cell>
          <cell r="AV133">
            <v>162.05605381165918</v>
          </cell>
          <cell r="AW133">
            <v>184.8154617253949</v>
          </cell>
          <cell r="AX133">
            <v>79.972455403987411</v>
          </cell>
          <cell r="AY133">
            <v>100.4765671641791</v>
          </cell>
          <cell r="AZ133">
            <v>103.79383076281783</v>
          </cell>
          <cell r="BA133">
            <v>134.88235062117926</v>
          </cell>
          <cell r="BB133">
            <v>210.4542929292929</v>
          </cell>
          <cell r="BC133">
            <v>78.928034371643392</v>
          </cell>
          <cell r="BD133">
            <v>82.344301382044534</v>
          </cell>
          <cell r="BE133">
            <v>111.59025535507018</v>
          </cell>
          <cell r="BF133">
            <v>110.12556348610067</v>
          </cell>
          <cell r="BG133">
            <v>69.884968046679631</v>
          </cell>
          <cell r="BH133">
            <v>69.504010375099753</v>
          </cell>
          <cell r="BI133">
            <v>118.00618615861357</v>
          </cell>
          <cell r="BJ133">
            <v>109.50900587920898</v>
          </cell>
          <cell r="BK133">
            <v>123.43074191002368</v>
          </cell>
          <cell r="BL133">
            <v>67.099851595349989</v>
          </cell>
          <cell r="BM133">
            <v>53.81630434782609</v>
          </cell>
          <cell r="BN133">
            <v>134.03847536477056</v>
          </cell>
          <cell r="BO133">
            <v>74.766869009584667</v>
          </cell>
          <cell r="BP133">
            <v>60.089927184466021</v>
          </cell>
          <cell r="BQ133">
            <v>121.33585847382432</v>
          </cell>
          <cell r="BR133">
            <v>73.10324914496185</v>
          </cell>
          <cell r="BS133">
            <v>94.911472868217061</v>
          </cell>
          <cell r="BT133">
            <v>95.07492411860845</v>
          </cell>
          <cell r="BU133">
            <v>117.95150222727705</v>
          </cell>
          <cell r="BV133">
            <v>57.659757305596834</v>
          </cell>
          <cell r="BW133">
            <v>98.500214574217438</v>
          </cell>
          <cell r="BX133">
            <v>121.40497912317328</v>
          </cell>
          <cell r="BY133">
            <v>97.97566535524183</v>
          </cell>
          <cell r="BZ133">
            <v>52.261811023622045</v>
          </cell>
          <cell r="CA133">
            <v>77.086092396535136</v>
          </cell>
          <cell r="CB133">
            <v>102.53349292829233</v>
          </cell>
          <cell r="CC133">
            <v>175.98846745258842</v>
          </cell>
          <cell r="CD133">
            <v>67.813164665523161</v>
          </cell>
          <cell r="CE133">
            <v>99.166646749521988</v>
          </cell>
        </row>
        <row r="134">
          <cell r="F134">
            <v>113.22207164454728</v>
          </cell>
          <cell r="G134">
            <v>128.64953126241357</v>
          </cell>
          <cell r="H134">
            <v>100.55213614063777</v>
          </cell>
          <cell r="I134">
            <v>89.831681681681687</v>
          </cell>
          <cell r="J134">
            <v>134.39045833333333</v>
          </cell>
          <cell r="K134">
            <v>273.76925760535863</v>
          </cell>
          <cell r="L134">
            <v>91.944932581786034</v>
          </cell>
          <cell r="M134">
            <v>122.71287942077416</v>
          </cell>
          <cell r="N134">
            <v>155.16537059538274</v>
          </cell>
          <cell r="O134">
            <v>89.792757172848155</v>
          </cell>
          <cell r="P134">
            <v>118.76184834123222</v>
          </cell>
          <cell r="Q134">
            <v>158.089010989011</v>
          </cell>
          <cell r="R134">
            <v>191.00036226835726</v>
          </cell>
          <cell r="S134">
            <v>89.520699723932907</v>
          </cell>
          <cell r="T134">
            <v>160.64680555555555</v>
          </cell>
          <cell r="U134">
            <v>6.2806456241033004</v>
          </cell>
          <cell r="V134">
            <v>110.51946001018848</v>
          </cell>
          <cell r="W134">
            <v>102.61410390973496</v>
          </cell>
          <cell r="X134">
            <v>148.87392568250758</v>
          </cell>
          <cell r="Y134">
            <v>123.95064516129032</v>
          </cell>
          <cell r="Z134">
            <v>153.21731774838511</v>
          </cell>
          <cell r="AA134">
            <v>145.68862259816208</v>
          </cell>
          <cell r="AB134">
            <v>67.790579871139755</v>
          </cell>
          <cell r="AC134">
            <v>69.14</v>
          </cell>
          <cell r="AD134">
            <v>94.968369555805694</v>
          </cell>
          <cell r="AE134">
            <v>316.18948060486525</v>
          </cell>
          <cell r="AF134">
            <v>88.039167326620657</v>
          </cell>
          <cell r="AG134">
            <v>112.60371234620281</v>
          </cell>
          <cell r="AH134">
            <v>140.52861250898636</v>
          </cell>
          <cell r="AI134">
            <v>83.45699177438307</v>
          </cell>
          <cell r="AJ134">
            <v>95.33923176521364</v>
          </cell>
          <cell r="AK134">
            <v>99.408428480811935</v>
          </cell>
          <cell r="AL134">
            <v>53.919954446425031</v>
          </cell>
          <cell r="AM134">
            <v>63.570307779456186</v>
          </cell>
          <cell r="AN134">
            <v>94.941361556064066</v>
          </cell>
          <cell r="AO134">
            <v>63.690819502074689</v>
          </cell>
          <cell r="AP134">
            <v>178.52042039507006</v>
          </cell>
          <cell r="AQ134">
            <v>21.919155019059719</v>
          </cell>
          <cell r="AR134">
            <v>84.119657375145181</v>
          </cell>
          <cell r="AS134">
            <v>77.763914187411459</v>
          </cell>
          <cell r="AT134">
            <v>128.32904608788854</v>
          </cell>
          <cell r="AU134">
            <v>185.02141119221412</v>
          </cell>
          <cell r="AV134">
            <v>197.0876961883408</v>
          </cell>
          <cell r="AW134">
            <v>74.132958687727822</v>
          </cell>
          <cell r="AX134">
            <v>45.903541448058768</v>
          </cell>
          <cell r="AY134">
            <v>81.150066334991706</v>
          </cell>
          <cell r="AZ134">
            <v>106.25695081283868</v>
          </cell>
          <cell r="BA134">
            <v>177.9663971603234</v>
          </cell>
          <cell r="BB134">
            <v>73.612318497474746</v>
          </cell>
          <cell r="BC134">
            <v>110.1111170784103</v>
          </cell>
          <cell r="BD134">
            <v>184.20215272888953</v>
          </cell>
          <cell r="BE134">
            <v>115.58422496570644</v>
          </cell>
          <cell r="BF134">
            <v>82.573685199098421</v>
          </cell>
          <cell r="BG134">
            <v>37.711225340372323</v>
          </cell>
          <cell r="BH134">
            <v>100.59899241819632</v>
          </cell>
          <cell r="BI134">
            <v>113.67359692413635</v>
          </cell>
          <cell r="BJ134">
            <v>39.731453768038484</v>
          </cell>
          <cell r="BK134">
            <v>104.04262036306235</v>
          </cell>
          <cell r="BL134">
            <v>53.053932723225323</v>
          </cell>
          <cell r="BM134">
            <v>99.449076086956509</v>
          </cell>
          <cell r="BN134">
            <v>84.205973778811583</v>
          </cell>
          <cell r="BO134">
            <v>74.054696485623012</v>
          </cell>
          <cell r="BP134">
            <v>34.285072815533979</v>
          </cell>
          <cell r="BQ134">
            <v>91.707020851818982</v>
          </cell>
          <cell r="BR134">
            <v>91.815206524598793</v>
          </cell>
          <cell r="BS134">
            <v>102.48150387596898</v>
          </cell>
          <cell r="BT134">
            <v>92.846945287571003</v>
          </cell>
          <cell r="BU134">
            <v>66.935001421666186</v>
          </cell>
          <cell r="BV134">
            <v>63.375346706290244</v>
          </cell>
          <cell r="BW134">
            <v>139.58833726018176</v>
          </cell>
          <cell r="BX134">
            <v>230.99622129436329</v>
          </cell>
          <cell r="BY134">
            <v>80.68929645915297</v>
          </cell>
          <cell r="BZ134">
            <v>100.6247375328084</v>
          </cell>
          <cell r="CA134">
            <v>57.193535450753927</v>
          </cell>
          <cell r="CB134">
            <v>74.176666116339234</v>
          </cell>
          <cell r="CC134">
            <v>99.041184008200929</v>
          </cell>
          <cell r="CD134">
            <v>113.22742995997713</v>
          </cell>
          <cell r="CE134">
            <v>76.911191443594646</v>
          </cell>
        </row>
        <row r="139">
          <cell r="F139">
            <v>2584.7484264700679</v>
          </cell>
          <cell r="G139">
            <v>2700.1117619536008</v>
          </cell>
          <cell r="H139">
            <v>2265.9100829570666</v>
          </cell>
          <cell r="I139">
            <v>2299.907470031947</v>
          </cell>
          <cell r="J139">
            <v>2260.9403895972555</v>
          </cell>
          <cell r="K139">
            <v>4886.9469898440029</v>
          </cell>
          <cell r="L139">
            <v>2685.5804072917285</v>
          </cell>
          <cell r="M139">
            <v>2487.442851118818</v>
          </cell>
          <cell r="N139">
            <v>2948.7430528363598</v>
          </cell>
          <cell r="O139">
            <v>3646.2852771308008</v>
          </cell>
          <cell r="P139">
            <v>2835.1684829552146</v>
          </cell>
          <cell r="Q139">
            <v>2698.3138852046413</v>
          </cell>
          <cell r="R139">
            <v>2838.8296420288411</v>
          </cell>
          <cell r="S139">
            <v>1832.4728417354652</v>
          </cell>
          <cell r="T139">
            <v>2656.8351211423869</v>
          </cell>
          <cell r="U139">
            <v>2421.0552647592335</v>
          </cell>
          <cell r="V139">
            <v>1840.3587541008881</v>
          </cell>
          <cell r="W139">
            <v>2531.5974658156183</v>
          </cell>
          <cell r="X139">
            <v>3077.2315515356913</v>
          </cell>
          <cell r="Y139">
            <v>3054.8610748445135</v>
          </cell>
          <cell r="Z139">
            <v>2512.1446763736976</v>
          </cell>
          <cell r="AA139">
            <v>2525.403934446505</v>
          </cell>
          <cell r="AB139">
            <v>2238.9312788277148</v>
          </cell>
          <cell r="AC139">
            <v>2363.2384054201984</v>
          </cell>
          <cell r="AD139">
            <v>2287.8222681402831</v>
          </cell>
          <cell r="AE139">
            <v>2288.6208771856177</v>
          </cell>
          <cell r="AF139">
            <v>2275.929854152711</v>
          </cell>
          <cell r="AG139">
            <v>1975.8716008127824</v>
          </cell>
          <cell r="AH139">
            <v>2279.2245052664225</v>
          </cell>
          <cell r="AI139">
            <v>2208.2359882804408</v>
          </cell>
          <cell r="AJ139">
            <v>2243.6915332471203</v>
          </cell>
          <cell r="AK139">
            <v>2466.458242442191</v>
          </cell>
          <cell r="AL139">
            <v>2200.7328473180155</v>
          </cell>
          <cell r="AM139">
            <v>2004.8358137406897</v>
          </cell>
          <cell r="AN139">
            <v>2382.7912949462739</v>
          </cell>
          <cell r="AO139">
            <v>2177.5283931500135</v>
          </cell>
          <cell r="AP139">
            <v>2826.0616939841298</v>
          </cell>
          <cell r="AQ139">
            <v>1817.2843342855431</v>
          </cell>
          <cell r="AR139">
            <v>2128.1441511706648</v>
          </cell>
          <cell r="AS139">
            <v>2094.0053467435209</v>
          </cell>
          <cell r="AT139">
            <v>2366.0595251016484</v>
          </cell>
          <cell r="AU139">
            <v>2360.7222179980367</v>
          </cell>
          <cell r="AV139">
            <v>3147.6150087235897</v>
          </cell>
          <cell r="AW139">
            <v>3023.6169400595431</v>
          </cell>
          <cell r="AX139">
            <v>2077.122442981216</v>
          </cell>
          <cell r="AY139">
            <v>2153.8110309680142</v>
          </cell>
          <cell r="AZ139">
            <v>2243.2850603338011</v>
          </cell>
          <cell r="BA139">
            <v>2759.9908758642241</v>
          </cell>
          <cell r="BB139">
            <v>2302.5028196209037</v>
          </cell>
          <cell r="BC139">
            <v>2901.7622337249763</v>
          </cell>
          <cell r="BD139">
            <v>4597.8467673135519</v>
          </cell>
          <cell r="BE139">
            <v>2403.9180884305447</v>
          </cell>
          <cell r="BF139">
            <v>2369.8247914115864</v>
          </cell>
          <cell r="BG139">
            <v>2019.3693341913895</v>
          </cell>
          <cell r="BH139">
            <v>1927.8505334661745</v>
          </cell>
          <cell r="BI139">
            <v>2017.8858046464809</v>
          </cell>
          <cell r="BJ139">
            <v>2158.4424667622161</v>
          </cell>
          <cell r="BK139">
            <v>1914.8531831263163</v>
          </cell>
          <cell r="BL139">
            <v>1657.0692334588887</v>
          </cell>
          <cell r="BM139">
            <v>1800.1082533339529</v>
          </cell>
          <cell r="BN139">
            <v>1953.9865070306921</v>
          </cell>
          <cell r="BO139">
            <v>1916.6810365872</v>
          </cell>
          <cell r="BP139">
            <v>1833.9145034793532</v>
          </cell>
          <cell r="BQ139">
            <v>2114.8625694643733</v>
          </cell>
          <cell r="BR139">
            <v>2292.1342798132046</v>
          </cell>
          <cell r="BS139">
            <v>2372.7206540510865</v>
          </cell>
          <cell r="BT139">
            <v>2176.5376910151499</v>
          </cell>
          <cell r="BU139">
            <v>2132.5155220591851</v>
          </cell>
          <cell r="BV139">
            <v>1863.1884904569513</v>
          </cell>
          <cell r="BW139">
            <v>2833.5021078869486</v>
          </cell>
          <cell r="BX139">
            <v>3551.2178442963464</v>
          </cell>
          <cell r="BY139">
            <v>2708.1625925506091</v>
          </cell>
          <cell r="BZ139">
            <v>2267.5442729899951</v>
          </cell>
          <cell r="CA139">
            <v>2459.0927421332294</v>
          </cell>
          <cell r="CB139">
            <v>2683.4265001149197</v>
          </cell>
          <cell r="CC139">
            <v>2782.7734733956045</v>
          </cell>
          <cell r="CD139">
            <v>2434.985893848504</v>
          </cell>
          <cell r="CE139">
            <v>3232.0776516666838</v>
          </cell>
        </row>
        <row r="140">
          <cell r="F140">
            <v>134.2501127641093</v>
          </cell>
          <cell r="G140">
            <v>185.46171983173554</v>
          </cell>
          <cell r="H140">
            <v>59.58303580641833</v>
          </cell>
          <cell r="I140">
            <v>43.904761904761912</v>
          </cell>
          <cell r="J140">
            <v>46.462499999999999</v>
          </cell>
          <cell r="K140">
            <v>34.600669456066953</v>
          </cell>
          <cell r="L140">
            <v>90.531950587981427</v>
          </cell>
          <cell r="M140">
            <v>215.11798391569607</v>
          </cell>
          <cell r="N140">
            <v>48.27976470588235</v>
          </cell>
          <cell r="O140">
            <v>45.199589322381925</v>
          </cell>
          <cell r="P140">
            <v>28.027493010251629</v>
          </cell>
          <cell r="Q140">
            <v>28.238267543859653</v>
          </cell>
          <cell r="R140">
            <v>132.07274224540211</v>
          </cell>
          <cell r="S140">
            <v>246.40647706810716</v>
          </cell>
          <cell r="T140">
            <v>301.63641759245166</v>
          </cell>
          <cell r="U140">
            <v>140.6659257092717</v>
          </cell>
          <cell r="V140">
            <v>281.85964346349749</v>
          </cell>
          <cell r="W140">
            <v>426.7690204134035</v>
          </cell>
          <cell r="X140">
            <v>152.71699470098409</v>
          </cell>
          <cell r="Y140">
            <v>542.63142976240101</v>
          </cell>
          <cell r="Z140">
            <v>314.01809612115596</v>
          </cell>
          <cell r="AA140">
            <v>282.19856014138679</v>
          </cell>
          <cell r="AB140">
            <v>128.875</v>
          </cell>
          <cell r="AC140">
            <v>99.867672209026139</v>
          </cell>
          <cell r="AD140">
            <v>240.02136026591666</v>
          </cell>
          <cell r="AE140">
            <v>68.584006514657972</v>
          </cell>
          <cell r="AF140">
            <v>192.78324135600855</v>
          </cell>
          <cell r="AG140">
            <v>211.73245102125881</v>
          </cell>
          <cell r="AH140">
            <v>518.41118383404864</v>
          </cell>
          <cell r="AI140">
            <v>107.18609910688565</v>
          </cell>
          <cell r="AJ140">
            <v>173.406642614601</v>
          </cell>
          <cell r="AK140">
            <v>227.33002290498379</v>
          </cell>
          <cell r="AL140">
            <v>220.25993338557998</v>
          </cell>
          <cell r="AM140">
            <v>123.21493298093263</v>
          </cell>
          <cell r="AN140">
            <v>92.437053644219773</v>
          </cell>
          <cell r="AO140">
            <v>59.034616981523783</v>
          </cell>
          <cell r="AP140">
            <v>150.81847754834479</v>
          </cell>
          <cell r="AQ140">
            <v>185.38632587859428</v>
          </cell>
          <cell r="AR140">
            <v>43.442798330047552</v>
          </cell>
          <cell r="AS140">
            <v>77.798034170440502</v>
          </cell>
          <cell r="AT140">
            <v>89.975726360274706</v>
          </cell>
          <cell r="AU140">
            <v>70.290143003064358</v>
          </cell>
          <cell r="AV140">
            <v>31.519590807174893</v>
          </cell>
          <cell r="AW140">
            <v>26.0647041763341</v>
          </cell>
          <cell r="AX140">
            <v>62.275648075412406</v>
          </cell>
          <cell r="AY140">
            <v>56.936644628099174</v>
          </cell>
          <cell r="AZ140">
            <v>46.427082041744164</v>
          </cell>
          <cell r="BA140">
            <v>54.791706986646034</v>
          </cell>
          <cell r="BB140">
            <v>72.526180458158024</v>
          </cell>
          <cell r="BC140">
            <v>64.565754716981118</v>
          </cell>
          <cell r="BD140">
            <v>77.155609467017314</v>
          </cell>
          <cell r="BE140">
            <v>55.819619989588766</v>
          </cell>
          <cell r="BF140">
            <v>113.14906702208683</v>
          </cell>
          <cell r="BG140">
            <v>24.996394633873674</v>
          </cell>
          <cell r="BH140">
            <v>37.815732458755704</v>
          </cell>
          <cell r="BI140">
            <v>57.911144164759726</v>
          </cell>
          <cell r="BJ140">
            <v>42.951123595505614</v>
          </cell>
          <cell r="BK140">
            <v>30.666296590007928</v>
          </cell>
          <cell r="BL140">
            <v>41.29643122676579</v>
          </cell>
          <cell r="BM140">
            <v>40.447240618101539</v>
          </cell>
          <cell r="BN140">
            <v>65.213566447908121</v>
          </cell>
          <cell r="BO140">
            <v>68.962119289340109</v>
          </cell>
          <cell r="BP140">
            <v>23.748247136410967</v>
          </cell>
          <cell r="BQ140">
            <v>96.12451780006613</v>
          </cell>
          <cell r="BR140">
            <v>84.330352411234799</v>
          </cell>
          <cell r="BS140">
            <v>70.758046156245129</v>
          </cell>
          <cell r="BT140">
            <v>95.811887216878674</v>
          </cell>
          <cell r="BU140">
            <v>73.639727264088179</v>
          </cell>
          <cell r="BV140">
            <v>65.964866828087182</v>
          </cell>
          <cell r="BW140">
            <v>73.321622298255861</v>
          </cell>
          <cell r="BX140">
            <v>43.461926854754431</v>
          </cell>
          <cell r="BY140">
            <v>65.370368705035958</v>
          </cell>
          <cell r="BZ140">
            <v>67.935601056803179</v>
          </cell>
          <cell r="CA140">
            <v>20.803191489361705</v>
          </cell>
          <cell r="CB140">
            <v>62.326891542398066</v>
          </cell>
          <cell r="CC140">
            <v>22.849826216484608</v>
          </cell>
          <cell r="CD140">
            <v>42.545699999999997</v>
          </cell>
          <cell r="CE140">
            <v>27.932081788831759</v>
          </cell>
        </row>
        <row r="141">
          <cell r="F141">
            <v>375.08770467424455</v>
          </cell>
          <cell r="G141">
            <v>592.37069877230226</v>
          </cell>
          <cell r="H141">
            <v>260.06564853988232</v>
          </cell>
          <cell r="I141">
            <v>20.069157509157506</v>
          </cell>
          <cell r="J141">
            <v>115.82966666666667</v>
          </cell>
          <cell r="K141">
            <v>306.13623430962343</v>
          </cell>
          <cell r="L141">
            <v>269.86744524759956</v>
          </cell>
          <cell r="M141">
            <v>268.26627842484748</v>
          </cell>
          <cell r="N141">
            <v>38.576176470588237</v>
          </cell>
          <cell r="O141">
            <v>484.98627652292953</v>
          </cell>
          <cell r="P141">
            <v>50.906290773532149</v>
          </cell>
          <cell r="Q141">
            <v>65.400307017543852</v>
          </cell>
          <cell r="R141">
            <v>106.05216167993413</v>
          </cell>
          <cell r="S141">
            <v>458.03046287469544</v>
          </cell>
          <cell r="T141">
            <v>687.40348500989194</v>
          </cell>
          <cell r="U141">
            <v>284.27720093594615</v>
          </cell>
          <cell r="V141">
            <v>270.33594227504244</v>
          </cell>
          <cell r="W141">
            <v>590.62586981640777</v>
          </cell>
          <cell r="X141">
            <v>296.65981579611406</v>
          </cell>
          <cell r="Y141">
            <v>1074.8995310546061</v>
          </cell>
          <cell r="Z141">
            <v>301.79820738680269</v>
          </cell>
          <cell r="AA141">
            <v>691.11333818484252</v>
          </cell>
          <cell r="AB141">
            <v>386.89158878504674</v>
          </cell>
          <cell r="AC141">
            <v>134.14463182897859</v>
          </cell>
          <cell r="AD141">
            <v>484.62244523992155</v>
          </cell>
          <cell r="AE141">
            <v>46.784951140065139</v>
          </cell>
          <cell r="AF141">
            <v>360.07661335736009</v>
          </cell>
          <cell r="AG141">
            <v>316.59366402667774</v>
          </cell>
          <cell r="AH141">
            <v>1041.0223086552217</v>
          </cell>
          <cell r="AI141">
            <v>138.11280610774992</v>
          </cell>
          <cell r="AJ141">
            <v>121.08117572156198</v>
          </cell>
          <cell r="AK141">
            <v>617.39173840928834</v>
          </cell>
          <cell r="AL141">
            <v>232.62216888714735</v>
          </cell>
          <cell r="AM141">
            <v>117.91710402114403</v>
          </cell>
          <cell r="AN141">
            <v>234.29906244904612</v>
          </cell>
          <cell r="AO141">
            <v>156.67427859663692</v>
          </cell>
          <cell r="AP141">
            <v>267.97563913470992</v>
          </cell>
          <cell r="AQ141">
            <v>72.531884984025552</v>
          </cell>
          <cell r="AR141">
            <v>180.25567088020409</v>
          </cell>
          <cell r="AS141">
            <v>403.71507822149033</v>
          </cell>
          <cell r="AT141">
            <v>139.04699771086459</v>
          </cell>
          <cell r="AU141">
            <v>94.393615934627164</v>
          </cell>
          <cell r="AV141">
            <v>51.079792600896859</v>
          </cell>
          <cell r="AW141">
            <v>134.96226798143852</v>
          </cell>
          <cell r="AX141">
            <v>169.77821419219691</v>
          </cell>
          <cell r="AY141">
            <v>248.98441322314048</v>
          </cell>
          <cell r="AZ141">
            <v>111.14934903905767</v>
          </cell>
          <cell r="BA141">
            <v>138.43285271917941</v>
          </cell>
          <cell r="BB141">
            <v>283.74591709521582</v>
          </cell>
          <cell r="BC141">
            <v>227.26017520215635</v>
          </cell>
          <cell r="BD141">
            <v>767.07620837808815</v>
          </cell>
          <cell r="BE141">
            <v>206.01102550754814</v>
          </cell>
          <cell r="BF141">
            <v>110.86723153084539</v>
          </cell>
          <cell r="BG141">
            <v>126.73492174399105</v>
          </cell>
          <cell r="BH141">
            <v>251.06862452792686</v>
          </cell>
          <cell r="BI141">
            <v>213.2354118993135</v>
          </cell>
          <cell r="BJ141">
            <v>137.94550561797752</v>
          </cell>
          <cell r="BK141">
            <v>106.64413164155432</v>
          </cell>
          <cell r="BL141">
            <v>105.91706319702601</v>
          </cell>
          <cell r="BM141">
            <v>44.346026490066222</v>
          </cell>
          <cell r="BN141">
            <v>239.6302194421657</v>
          </cell>
          <cell r="BO141">
            <v>130.31722715736041</v>
          </cell>
          <cell r="BP141">
            <v>83.370149253731356</v>
          </cell>
          <cell r="BQ141">
            <v>259.71060839854511</v>
          </cell>
          <cell r="BR141">
            <v>230.90747217806043</v>
          </cell>
          <cell r="BS141">
            <v>121.6584827693747</v>
          </cell>
          <cell r="BT141">
            <v>239.86933369531494</v>
          </cell>
          <cell r="BU141">
            <v>247.29968164971964</v>
          </cell>
          <cell r="BV141">
            <v>315.05532687651333</v>
          </cell>
          <cell r="BW141">
            <v>473.24608820829508</v>
          </cell>
          <cell r="BX141">
            <v>218.87050156739812</v>
          </cell>
          <cell r="BY141">
            <v>433.14756070143886</v>
          </cell>
          <cell r="BZ141">
            <v>67.594187582562753</v>
          </cell>
          <cell r="CA141">
            <v>112.24142584947603</v>
          </cell>
          <cell r="CB141">
            <v>323.90732955483412</v>
          </cell>
          <cell r="CC141">
            <v>262.15245779543193</v>
          </cell>
          <cell r="CD141">
            <v>115.32697142857144</v>
          </cell>
          <cell r="CE141">
            <v>153.71018773167523</v>
          </cell>
        </row>
        <row r="142">
          <cell r="F142">
            <v>174.71519272321876</v>
          </cell>
          <cell r="G142">
            <v>182.2507491338466</v>
          </cell>
          <cell r="H142">
            <v>146.76646263932389</v>
          </cell>
          <cell r="I142">
            <v>157.91410696445362</v>
          </cell>
          <cell r="J142">
            <v>146.81695971932214</v>
          </cell>
          <cell r="K142">
            <v>219.70597914066306</v>
          </cell>
          <cell r="L142">
            <v>168.93269098292754</v>
          </cell>
          <cell r="M142">
            <v>187.90038459923028</v>
          </cell>
          <cell r="N142">
            <v>170.12518288384857</v>
          </cell>
          <cell r="O142">
            <v>216.13569370230209</v>
          </cell>
          <cell r="P142">
            <v>165.46066281930013</v>
          </cell>
          <cell r="Q142">
            <v>148.53483010655864</v>
          </cell>
          <cell r="R142">
            <v>167.46921698000352</v>
          </cell>
          <cell r="S142">
            <v>152.63973705314183</v>
          </cell>
          <cell r="T142">
            <v>202.25076574524275</v>
          </cell>
          <cell r="U142">
            <v>160.64301108812091</v>
          </cell>
          <cell r="V142">
            <v>168.67415454708319</v>
          </cell>
          <cell r="W142">
            <v>177.76433572540446</v>
          </cell>
          <cell r="X142">
            <v>181.88209885550623</v>
          </cell>
          <cell r="Y142">
            <v>204.60137835927586</v>
          </cell>
          <cell r="Z142">
            <v>183.52048978952232</v>
          </cell>
          <cell r="AA142">
            <v>201.20326374449908</v>
          </cell>
          <cell r="AB142">
            <v>145.1368508357441</v>
          </cell>
          <cell r="AC142">
            <v>159.70060124379054</v>
          </cell>
          <cell r="AD142">
            <v>169.73968194748198</v>
          </cell>
          <cell r="AE142">
            <v>150.92868027171698</v>
          </cell>
          <cell r="AF142">
            <v>168.70219282464285</v>
          </cell>
          <cell r="AG142">
            <v>173.4867739734934</v>
          </cell>
          <cell r="AH142">
            <v>200.4961856834253</v>
          </cell>
          <cell r="AI142">
            <v>151.20874469414787</v>
          </cell>
          <cell r="AJ142">
            <v>149.13204179044263</v>
          </cell>
          <cell r="AK142">
            <v>173.47087336214724</v>
          </cell>
          <cell r="AL142">
            <v>161.2675314504427</v>
          </cell>
          <cell r="AM142">
            <v>154.06144681827053</v>
          </cell>
          <cell r="AN142">
            <v>163.45553384406821</v>
          </cell>
          <cell r="AO142">
            <v>177.50815549383472</v>
          </cell>
          <cell r="AP142">
            <v>216.63675430694687</v>
          </cell>
          <cell r="AQ142">
            <v>244.30748017958808</v>
          </cell>
          <cell r="AR142">
            <v>175.26362862520463</v>
          </cell>
          <cell r="AS142">
            <v>196.53461353825307</v>
          </cell>
          <cell r="AT142">
            <v>170.47270622275872</v>
          </cell>
          <cell r="AU142">
            <v>250.14204501692461</v>
          </cell>
          <cell r="AV142">
            <v>244.11547105289591</v>
          </cell>
          <cell r="AW142">
            <v>199.42729895073691</v>
          </cell>
          <cell r="AX142">
            <v>154.36905759420731</v>
          </cell>
          <cell r="AY142">
            <v>155.96751997948454</v>
          </cell>
          <cell r="AZ142">
            <v>140.83176049235431</v>
          </cell>
          <cell r="BA142">
            <v>193.45409148413032</v>
          </cell>
          <cell r="BB142">
            <v>171.86834790997611</v>
          </cell>
          <cell r="BC142">
            <v>187.23625768345732</v>
          </cell>
          <cell r="BD142">
            <v>233.69154006412487</v>
          </cell>
          <cell r="BE142">
            <v>173.56923875674195</v>
          </cell>
          <cell r="BF142">
            <v>264.79822203461998</v>
          </cell>
          <cell r="BG142">
            <v>144.47878511372491</v>
          </cell>
          <cell r="BH142">
            <v>146.11844685714581</v>
          </cell>
          <cell r="BI142">
            <v>138.78400642252856</v>
          </cell>
          <cell r="BJ142">
            <v>130.98586363144724</v>
          </cell>
          <cell r="BK142">
            <v>126.99978951655088</v>
          </cell>
          <cell r="BL142">
            <v>123.90190740132203</v>
          </cell>
          <cell r="BM142">
            <v>149.09855192803343</v>
          </cell>
          <cell r="BN142">
            <v>137.0058980060663</v>
          </cell>
          <cell r="BO142">
            <v>139.77853596219728</v>
          </cell>
          <cell r="BP142">
            <v>121.94863947096</v>
          </cell>
          <cell r="BQ142">
            <v>162.54795958912044</v>
          </cell>
          <cell r="BR142">
            <v>195.2596351837426</v>
          </cell>
          <cell r="BS142">
            <v>144.07964412035932</v>
          </cell>
          <cell r="BT142">
            <v>150.22267458488619</v>
          </cell>
          <cell r="BU142">
            <v>132.26834519705</v>
          </cell>
          <cell r="BV142">
            <v>131.1904615402176</v>
          </cell>
          <cell r="BW142">
            <v>172.46166020004611</v>
          </cell>
          <cell r="BX142">
            <v>195.45178597828502</v>
          </cell>
          <cell r="BY142">
            <v>178.83801747170062</v>
          </cell>
          <cell r="BZ142">
            <v>158.79962313742604</v>
          </cell>
          <cell r="CA142">
            <v>155.93808239407099</v>
          </cell>
          <cell r="CB142">
            <v>175.93680135220512</v>
          </cell>
          <cell r="CC142">
            <v>166.00277955394458</v>
          </cell>
          <cell r="CD142">
            <v>158.50754905528666</v>
          </cell>
          <cell r="CE142">
            <v>179.53313165076406</v>
          </cell>
        </row>
        <row r="143">
          <cell r="F143">
            <v>99.500747079458776</v>
          </cell>
          <cell r="G143">
            <v>102.31746864821383</v>
          </cell>
          <cell r="H143">
            <v>62.178165308017746</v>
          </cell>
          <cell r="I143">
            <v>147.93479853479855</v>
          </cell>
          <cell r="J143">
            <v>41.774374999999999</v>
          </cell>
          <cell r="K143">
            <v>142.98722454672244</v>
          </cell>
          <cell r="L143">
            <v>92.574387744093215</v>
          </cell>
          <cell r="M143">
            <v>103.03355518580145</v>
          </cell>
          <cell r="N143">
            <v>82.54435294117647</v>
          </cell>
          <cell r="O143">
            <v>35.133983572895275</v>
          </cell>
          <cell r="P143">
            <v>106.96840633737186</v>
          </cell>
          <cell r="Q143">
            <v>53.1293201754386</v>
          </cell>
          <cell r="R143">
            <v>181.07607740872908</v>
          </cell>
          <cell r="S143">
            <v>86.915157292659671</v>
          </cell>
          <cell r="T143">
            <v>96.429896514990105</v>
          </cell>
          <cell r="U143">
            <v>78.625914009944424</v>
          </cell>
          <cell r="V143">
            <v>127.36717317487268</v>
          </cell>
          <cell r="W143">
            <v>118.42659519835665</v>
          </cell>
          <cell r="X143">
            <v>78.867802170073176</v>
          </cell>
          <cell r="Y143">
            <v>206.45107336390163</v>
          </cell>
          <cell r="Z143">
            <v>97.012393756760929</v>
          </cell>
          <cell r="AA143">
            <v>93.301278719201576</v>
          </cell>
          <cell r="AB143">
            <v>112.442145082332</v>
          </cell>
          <cell r="AC143">
            <v>68.174109263657954</v>
          </cell>
          <cell r="AD143">
            <v>97.340079263615436</v>
          </cell>
          <cell r="AE143">
            <v>70.023420195439741</v>
          </cell>
          <cell r="AF143">
            <v>55.40432481135263</v>
          </cell>
          <cell r="AG143">
            <v>96.816423509795754</v>
          </cell>
          <cell r="AH143">
            <v>85.980793991416306</v>
          </cell>
          <cell r="AI143">
            <v>136.48745318352061</v>
          </cell>
          <cell r="AJ143">
            <v>93.172700905489535</v>
          </cell>
          <cell r="AK143">
            <v>91.760894874022583</v>
          </cell>
          <cell r="AL143">
            <v>124.29505289968651</v>
          </cell>
          <cell r="AM143">
            <v>51.398433075325656</v>
          </cell>
          <cell r="AN143">
            <v>76.898499918473831</v>
          </cell>
          <cell r="AO143">
            <v>61.913639194519412</v>
          </cell>
          <cell r="AP143">
            <v>123.00933300557193</v>
          </cell>
          <cell r="AQ143">
            <v>62.037891373801919</v>
          </cell>
          <cell r="AR143">
            <v>55.40896439754146</v>
          </cell>
          <cell r="AS143">
            <v>133.87017291066283</v>
          </cell>
          <cell r="AT143">
            <v>65.442199330868107</v>
          </cell>
          <cell r="AU143">
            <v>116.74431392577459</v>
          </cell>
          <cell r="AV143">
            <v>176.38724775784752</v>
          </cell>
          <cell r="AW143">
            <v>123.84976798143852</v>
          </cell>
          <cell r="AX143">
            <v>79.720568211573706</v>
          </cell>
          <cell r="AY143">
            <v>75.417057851239676</v>
          </cell>
          <cell r="AZ143">
            <v>105.45701591237859</v>
          </cell>
          <cell r="BA143">
            <v>103.69573253338494</v>
          </cell>
          <cell r="BB143">
            <v>114.54707807386629</v>
          </cell>
          <cell r="BC143">
            <v>111.55136118598382</v>
          </cell>
          <cell r="BD143">
            <v>130.78234008666988</v>
          </cell>
          <cell r="BE143">
            <v>110.14677771993753</v>
          </cell>
          <cell r="BF143">
            <v>96.748686214775319</v>
          </cell>
          <cell r="BG143">
            <v>87.225908328675231</v>
          </cell>
          <cell r="BH143">
            <v>94.516139932419009</v>
          </cell>
          <cell r="BI143">
            <v>115.82505148741419</v>
          </cell>
          <cell r="BJ143">
            <v>48.754146602461212</v>
          </cell>
          <cell r="BK143">
            <v>47.69385408406027</v>
          </cell>
          <cell r="BL143">
            <v>75.573420074349443</v>
          </cell>
          <cell r="BM143">
            <v>72.943708609271525</v>
          </cell>
          <cell r="BN143">
            <v>109.23765381460214</v>
          </cell>
          <cell r="BO143">
            <v>48.69733502538071</v>
          </cell>
          <cell r="BP143">
            <v>63.853488372093018</v>
          </cell>
          <cell r="BQ143">
            <v>89.327862889893083</v>
          </cell>
          <cell r="BR143">
            <v>54.926881293057761</v>
          </cell>
          <cell r="BS143">
            <v>82.905457664119751</v>
          </cell>
          <cell r="BT143">
            <v>118.01666149550108</v>
          </cell>
          <cell r="BU143">
            <v>73.646963793594978</v>
          </cell>
          <cell r="BV143">
            <v>79.364891041162224</v>
          </cell>
          <cell r="BW143">
            <v>126.74430025869982</v>
          </cell>
          <cell r="BX143">
            <v>151.4437513061651</v>
          </cell>
          <cell r="BY143">
            <v>201.07922661870504</v>
          </cell>
          <cell r="BZ143">
            <v>53.643031704095115</v>
          </cell>
          <cell r="CA143">
            <v>97.525643061289301</v>
          </cell>
          <cell r="CB143">
            <v>51.21840367578276</v>
          </cell>
          <cell r="CC143">
            <v>145.05809334657397</v>
          </cell>
          <cell r="CD143">
            <v>65.275657142857142</v>
          </cell>
          <cell r="CE143">
            <v>73.049838574674169</v>
          </cell>
        </row>
        <row r="144">
          <cell r="F144">
            <v>111.44806223003086</v>
          </cell>
          <cell r="G144">
            <v>118.40613453245949</v>
          </cell>
          <cell r="H144">
            <v>60.449850376638118</v>
          </cell>
          <cell r="I144">
            <v>33.055421245421243</v>
          </cell>
          <cell r="J144">
            <v>15.734624999999999</v>
          </cell>
          <cell r="K144">
            <v>268.89283124128315</v>
          </cell>
          <cell r="L144">
            <v>102.14164958463697</v>
          </cell>
          <cell r="M144">
            <v>118.24951469772601</v>
          </cell>
          <cell r="N144">
            <v>206.91876470588235</v>
          </cell>
          <cell r="O144">
            <v>50.742094455852154</v>
          </cell>
          <cell r="P144">
            <v>105.20419384902144</v>
          </cell>
          <cell r="Q144">
            <v>93.501622807017554</v>
          </cell>
          <cell r="R144">
            <v>157.84529234147678</v>
          </cell>
          <cell r="S144">
            <v>73.066274759029753</v>
          </cell>
          <cell r="T144">
            <v>60.695190990716782</v>
          </cell>
          <cell r="U144">
            <v>83.228926586721272</v>
          </cell>
          <cell r="V144">
            <v>150.51951612903224</v>
          </cell>
          <cell r="W144">
            <v>91.58858646809604</v>
          </cell>
          <cell r="X144">
            <v>165.93573050719149</v>
          </cell>
          <cell r="Y144">
            <v>135.19910379324716</v>
          </cell>
          <cell r="Z144">
            <v>132.0403028898161</v>
          </cell>
          <cell r="AA144">
            <v>99.593944276951859</v>
          </cell>
          <cell r="AB144">
            <v>176.2429684023142</v>
          </cell>
          <cell r="AC144">
            <v>141.67306413301662</v>
          </cell>
          <cell r="AD144">
            <v>128.33926105855281</v>
          </cell>
          <cell r="AE144">
            <v>171.15742671009772</v>
          </cell>
          <cell r="AF144">
            <v>120.52712017119046</v>
          </cell>
          <cell r="AG144">
            <v>93.877719883284698</v>
          </cell>
          <cell r="AH144">
            <v>89.561704220314738</v>
          </cell>
          <cell r="AI144">
            <v>109.68810141169692</v>
          </cell>
          <cell r="AJ144">
            <v>73.403919071873233</v>
          </cell>
          <cell r="AK144">
            <v>113.25575388989812</v>
          </cell>
          <cell r="AL144">
            <v>86.263557993730416</v>
          </cell>
          <cell r="AM144">
            <v>92.10738153671889</v>
          </cell>
          <cell r="AN144">
            <v>220.28561063101253</v>
          </cell>
          <cell r="AO144">
            <v>80.004878555117287</v>
          </cell>
          <cell r="AP144">
            <v>192.77005080301541</v>
          </cell>
          <cell r="AQ144">
            <v>105.87364217252396</v>
          </cell>
          <cell r="AR144">
            <v>55.096851443813058</v>
          </cell>
          <cell r="AS144">
            <v>259.16083779333059</v>
          </cell>
          <cell r="AT144">
            <v>44.089478781475613</v>
          </cell>
          <cell r="AU144">
            <v>188.63348655090229</v>
          </cell>
          <cell r="AV144">
            <v>129.53834080717488</v>
          </cell>
          <cell r="AW144">
            <v>216.25577146171693</v>
          </cell>
          <cell r="AX144">
            <v>153.59124116260804</v>
          </cell>
          <cell r="AY144">
            <v>93.049140495867775</v>
          </cell>
          <cell r="AZ144">
            <v>67.510022731969414</v>
          </cell>
          <cell r="BA144">
            <v>195.42937874975809</v>
          </cell>
          <cell r="BB144">
            <v>80.903615396602774</v>
          </cell>
          <cell r="BC144">
            <v>145.72665768194071</v>
          </cell>
          <cell r="BD144">
            <v>101.650901885255</v>
          </cell>
          <cell r="BE144">
            <v>140.95939614783967</v>
          </cell>
          <cell r="BF144">
            <v>111.44384996191927</v>
          </cell>
          <cell r="BG144">
            <v>109.23581609837898</v>
          </cell>
          <cell r="BH144">
            <v>54.998787517392174</v>
          </cell>
          <cell r="BI144">
            <v>62.370446224256284</v>
          </cell>
          <cell r="BJ144">
            <v>187.69590690208668</v>
          </cell>
          <cell r="BK144">
            <v>40.884298176050756</v>
          </cell>
          <cell r="BL144">
            <v>111.00670384138785</v>
          </cell>
          <cell r="BM144">
            <v>18.670253863134658</v>
          </cell>
          <cell r="BN144">
            <v>56.44706726825266</v>
          </cell>
          <cell r="BO144">
            <v>114.80618654822334</v>
          </cell>
          <cell r="BP144">
            <v>18.856855258590766</v>
          </cell>
          <cell r="BQ144">
            <v>59.782161357875019</v>
          </cell>
          <cell r="BR144">
            <v>87.975132485426613</v>
          </cell>
          <cell r="BS144">
            <v>202.93609075315763</v>
          </cell>
          <cell r="BT144">
            <v>91.51226729754886</v>
          </cell>
          <cell r="BU144">
            <v>48.303169248313218</v>
          </cell>
          <cell r="BV144">
            <v>115.48692493946731</v>
          </cell>
          <cell r="BW144">
            <v>102.91101560544104</v>
          </cell>
          <cell r="BX144">
            <v>188.36567398119124</v>
          </cell>
          <cell r="BY144">
            <v>79.152922661870491</v>
          </cell>
          <cell r="BZ144">
            <v>35.387714663143989</v>
          </cell>
          <cell r="CA144">
            <v>62.730692283264531</v>
          </cell>
          <cell r="CB144">
            <v>111.87388708523635</v>
          </cell>
          <cell r="CC144">
            <v>41.616956305858992</v>
          </cell>
          <cell r="CD144">
            <v>132.81659999999999</v>
          </cell>
          <cell r="CE144">
            <v>181.88703216549087</v>
          </cell>
        </row>
        <row r="149">
          <cell r="G149">
            <v>2816.5235518297841</v>
          </cell>
          <cell r="H149">
            <v>2276.8895761971007</v>
          </cell>
          <cell r="I149">
            <v>2400.3561864532057</v>
          </cell>
          <cell r="J149">
            <v>2218.1495886421922</v>
          </cell>
          <cell r="K149">
            <v>5106.7445743795342</v>
          </cell>
          <cell r="L149">
            <v>2718.2275819838696</v>
          </cell>
          <cell r="M149">
            <v>2534.1479649087532</v>
          </cell>
          <cell r="N149">
            <v>2863.2721507014649</v>
          </cell>
          <cell r="O149">
            <v>3656.4087167350444</v>
          </cell>
          <cell r="P149">
            <v>2863.1751132844474</v>
          </cell>
          <cell r="Q149">
            <v>2619.96754807569</v>
          </cell>
          <cell r="R149">
            <v>2866.8337365821544</v>
          </cell>
          <cell r="S149">
            <v>1856.5369756750506</v>
          </cell>
          <cell r="T149">
            <v>2702.9689820078611</v>
          </cell>
          <cell r="U149">
            <v>2304.1927082500597</v>
          </cell>
          <cell r="V149">
            <v>1820.6149422781255</v>
          </cell>
          <cell r="W149">
            <v>2592.2710363422862</v>
          </cell>
          <cell r="X149">
            <v>2998.9403885521647</v>
          </cell>
          <cell r="Y149">
            <v>3075.2848268895973</v>
          </cell>
          <cell r="Z149">
            <v>2583.8538243350545</v>
          </cell>
          <cell r="AA149">
            <v>2538.6452754192201</v>
          </cell>
          <cell r="AB149">
            <v>2223.849182981653</v>
          </cell>
          <cell r="AC149">
            <v>2404.5188781472607</v>
          </cell>
          <cell r="AD149">
            <v>2308.6109346749408</v>
          </cell>
          <cell r="AE149">
            <v>2273.6237246050382</v>
          </cell>
          <cell r="AF149">
            <v>2329.8191923467466</v>
          </cell>
          <cell r="AG149">
            <v>2033.2243581225716</v>
          </cell>
          <cell r="AH149">
            <v>2267.0272355154088</v>
          </cell>
          <cell r="AI149">
            <v>2246.5207907103595</v>
          </cell>
          <cell r="AJ149">
            <v>2273.0722587723576</v>
          </cell>
          <cell r="AK149">
            <v>2522.4392853595282</v>
          </cell>
          <cell r="AL149">
            <v>2218.106227950836</v>
          </cell>
          <cell r="AM149">
            <v>2056.6943298277251</v>
          </cell>
          <cell r="AN149">
            <v>2401.4441478220988</v>
          </cell>
          <cell r="AO149">
            <v>2168.971510505663</v>
          </cell>
          <cell r="AP149">
            <v>2873.4230033586409</v>
          </cell>
          <cell r="AQ149">
            <v>1832.9998592260263</v>
          </cell>
          <cell r="AR149">
            <v>2123.0234381198006</v>
          </cell>
          <cell r="AS149">
            <v>2035.7373937956659</v>
          </cell>
          <cell r="AT149">
            <v>2366.3051358568146</v>
          </cell>
          <cell r="AU149">
            <v>2415.9691010364113</v>
          </cell>
          <cell r="AV149">
            <v>3241.5879084837147</v>
          </cell>
          <cell r="AW149">
            <v>3037.5504732751497</v>
          </cell>
          <cell r="AX149">
            <v>2102.1589097904925</v>
          </cell>
          <cell r="AY149">
            <v>2187.8559706613905</v>
          </cell>
          <cell r="AZ149">
            <v>2248.4795998691366</v>
          </cell>
          <cell r="BA149">
            <v>2714.7225218444887</v>
          </cell>
          <cell r="BB149">
            <v>2310.5150300334099</v>
          </cell>
          <cell r="BC149">
            <v>2989.8942057624049</v>
          </cell>
          <cell r="BD149">
            <v>4443.9638088658121</v>
          </cell>
          <cell r="BE149">
            <v>2435.7319732696433</v>
          </cell>
          <cell r="BF149">
            <v>2340.0734932674686</v>
          </cell>
          <cell r="BG149">
            <v>1999.4520790050055</v>
          </cell>
          <cell r="BH149">
            <v>1912.8064971063623</v>
          </cell>
          <cell r="BI149">
            <v>1968.904099665534</v>
          </cell>
          <cell r="BJ149">
            <v>2276.8648812637289</v>
          </cell>
          <cell r="BK149">
            <v>1954.8344629118092</v>
          </cell>
          <cell r="BL149">
            <v>1666.2483550885522</v>
          </cell>
          <cell r="BM149">
            <v>1707.3462760666725</v>
          </cell>
          <cell r="BN149">
            <v>1998.8461209802554</v>
          </cell>
          <cell r="BO149">
            <v>1954.735410294252</v>
          </cell>
          <cell r="BP149">
            <v>1818.1614427082936</v>
          </cell>
          <cell r="BQ149">
            <v>2139.731600280089</v>
          </cell>
          <cell r="BR149">
            <v>2432.2703277460737</v>
          </cell>
          <cell r="BS149">
            <v>2410.8670866731836</v>
          </cell>
          <cell r="BT149">
            <v>2258.7460078948193</v>
          </cell>
          <cell r="BU149">
            <v>2129.5172616032905</v>
          </cell>
          <cell r="BV149">
            <v>1905.8702090077795</v>
          </cell>
          <cell r="BW149">
            <v>2861.492365927701</v>
          </cell>
          <cell r="BX149">
            <v>3477.9139561407828</v>
          </cell>
          <cell r="BY149">
            <v>2621.8297067111025</v>
          </cell>
          <cell r="BZ149">
            <v>2261.0755785477863</v>
          </cell>
          <cell r="CA149">
            <v>2493.4704498952892</v>
          </cell>
          <cell r="CB149">
            <v>2641.5248814574361</v>
          </cell>
          <cell r="CC149">
            <v>2848.1205964408991</v>
          </cell>
          <cell r="CD149">
            <v>2477.1919905886125</v>
          </cell>
          <cell r="CE149">
            <v>3316.8601062077214</v>
          </cell>
        </row>
        <row r="150">
          <cell r="F150">
            <v>133.81409836063142</v>
          </cell>
          <cell r="G150">
            <v>179.77184764129879</v>
          </cell>
          <cell r="H150">
            <v>58.675811137060343</v>
          </cell>
          <cell r="I150">
            <v>44.878600922350927</v>
          </cell>
          <cell r="J150">
            <v>45.078249999999997</v>
          </cell>
          <cell r="K150">
            <v>29.818441063506544</v>
          </cell>
          <cell r="L150">
            <v>90.416829073831565</v>
          </cell>
          <cell r="M150">
            <v>195.9622570650605</v>
          </cell>
          <cell r="N150">
            <v>56.306073118433275</v>
          </cell>
          <cell r="O150">
            <v>70.883996900519165</v>
          </cell>
          <cell r="P150">
            <v>6.6946706757419276</v>
          </cell>
          <cell r="Q150">
            <v>18.091155749951806</v>
          </cell>
          <cell r="R150">
            <v>130.13963502126592</v>
          </cell>
          <cell r="S150">
            <v>248.03202383878926</v>
          </cell>
          <cell r="T150">
            <v>309.67852901227525</v>
          </cell>
          <cell r="U150">
            <v>144.94350804832311</v>
          </cell>
          <cell r="V150">
            <v>287.46149943594298</v>
          </cell>
          <cell r="W150">
            <v>421.46884305897152</v>
          </cell>
          <cell r="X150">
            <v>166.90002920084595</v>
          </cell>
          <cell r="Y150">
            <v>524.43155896722203</v>
          </cell>
          <cell r="Z150">
            <v>318.09279152412762</v>
          </cell>
          <cell r="AA150">
            <v>272.87926388439428</v>
          </cell>
          <cell r="AB150">
            <v>117.32120362141745</v>
          </cell>
          <cell r="AC150">
            <v>100.05906724806538</v>
          </cell>
          <cell r="AD150">
            <v>236.75937482513947</v>
          </cell>
          <cell r="AE150">
            <v>65.392036130438782</v>
          </cell>
          <cell r="AF150">
            <v>187.90772544098652</v>
          </cell>
          <cell r="AG150">
            <v>220.5397405721483</v>
          </cell>
          <cell r="AH150">
            <v>548.05188954463028</v>
          </cell>
          <cell r="AI150">
            <v>97.699137978824737</v>
          </cell>
          <cell r="AJ150">
            <v>169.13250056208398</v>
          </cell>
          <cell r="AK150">
            <v>234.08952183942495</v>
          </cell>
          <cell r="AL150">
            <v>229.40388231964681</v>
          </cell>
          <cell r="AM150">
            <v>121.06670931523972</v>
          </cell>
          <cell r="AN150">
            <v>96.370214465130488</v>
          </cell>
          <cell r="AO150">
            <v>53.626068864205877</v>
          </cell>
          <cell r="AP150">
            <v>159.18065106524111</v>
          </cell>
          <cell r="AQ150">
            <v>222.65947488338864</v>
          </cell>
          <cell r="AR150">
            <v>43.494073381051649</v>
          </cell>
          <cell r="AS150">
            <v>71.757072134805355</v>
          </cell>
          <cell r="AT150">
            <v>87.282629167990152</v>
          </cell>
          <cell r="AU150">
            <v>75.365031529338921</v>
          </cell>
          <cell r="AV150">
            <v>53.29262892376682</v>
          </cell>
          <cell r="AW150">
            <v>45.222449293513343</v>
          </cell>
          <cell r="AX150">
            <v>65.230918213991615</v>
          </cell>
          <cell r="AY150">
            <v>57.487161451694703</v>
          </cell>
          <cell r="AZ150">
            <v>52.73527924513219</v>
          </cell>
          <cell r="BA150">
            <v>42.251207466898244</v>
          </cell>
          <cell r="BB150">
            <v>87.205644679836581</v>
          </cell>
          <cell r="BC150">
            <v>64.132501418640942</v>
          </cell>
          <cell r="BD150">
            <v>78.034406497190162</v>
          </cell>
          <cell r="BE150">
            <v>52.477078117618063</v>
          </cell>
          <cell r="BF150">
            <v>109.9538535711486</v>
          </cell>
          <cell r="BG150">
            <v>23.908373754836255</v>
          </cell>
          <cell r="BH150">
            <v>44.625773252522308</v>
          </cell>
          <cell r="BI150">
            <v>60.900169236058275</v>
          </cell>
          <cell r="BJ150">
            <v>58.826136356812128</v>
          </cell>
          <cell r="BK150">
            <v>41.982343243701678</v>
          </cell>
          <cell r="BL150">
            <v>37.732466169900334</v>
          </cell>
          <cell r="BM150">
            <v>43.357913787311638</v>
          </cell>
          <cell r="BN150">
            <v>58.235267047172499</v>
          </cell>
          <cell r="BO150">
            <v>66.948184245309037</v>
          </cell>
          <cell r="BP150">
            <v>28.097303179855967</v>
          </cell>
          <cell r="BQ150">
            <v>110.39547207660803</v>
          </cell>
          <cell r="BR150">
            <v>79.327212511852593</v>
          </cell>
          <cell r="BS150">
            <v>70.681716876572182</v>
          </cell>
          <cell r="BT150">
            <v>87.101591129647204</v>
          </cell>
          <cell r="BU150">
            <v>74.489314395004953</v>
          </cell>
          <cell r="BV150">
            <v>65.995441091111445</v>
          </cell>
          <cell r="BW150">
            <v>73.866217577939778</v>
          </cell>
          <cell r="BX150">
            <v>42.476626266625644</v>
          </cell>
          <cell r="BY150">
            <v>61.715553480034757</v>
          </cell>
          <cell r="BZ150">
            <v>59.344982286931781</v>
          </cell>
          <cell r="CA150">
            <v>22.430188943269236</v>
          </cell>
          <cell r="CB150">
            <v>62.11134764781562</v>
          </cell>
          <cell r="CC150">
            <v>15.31704534811929</v>
          </cell>
          <cell r="CD150">
            <v>45.842182475700398</v>
          </cell>
          <cell r="CE150">
            <v>31.502127773000964</v>
          </cell>
        </row>
        <row r="151">
          <cell r="F151">
            <v>357.8134636895274</v>
          </cell>
          <cell r="G151">
            <v>577.10558984588465</v>
          </cell>
          <cell r="H151">
            <v>219.17908602382505</v>
          </cell>
          <cell r="I151">
            <v>47.726282958782953</v>
          </cell>
          <cell r="J151">
            <v>122.570125</v>
          </cell>
          <cell r="K151">
            <v>268.91476800605369</v>
          </cell>
          <cell r="L151">
            <v>316.31781579356107</v>
          </cell>
          <cell r="M151">
            <v>298.00340515505809</v>
          </cell>
          <cell r="N151">
            <v>40.395986169680512</v>
          </cell>
          <cell r="O151">
            <v>447.36367709981323</v>
          </cell>
          <cell r="P151">
            <v>59.93143922562863</v>
          </cell>
          <cell r="Q151">
            <v>81.067680981299389</v>
          </cell>
          <cell r="R151">
            <v>100.63506788190659</v>
          </cell>
          <cell r="S151">
            <v>414.48274046261849</v>
          </cell>
          <cell r="T151">
            <v>603.48803880124228</v>
          </cell>
          <cell r="U151">
            <v>294.79275398303764</v>
          </cell>
          <cell r="V151">
            <v>247.73984242296865</v>
          </cell>
          <cell r="W151">
            <v>556.74592165708873</v>
          </cell>
          <cell r="X151">
            <v>302.94218039552925</v>
          </cell>
          <cell r="Y151">
            <v>951.21066337676552</v>
          </cell>
          <cell r="Z151">
            <v>287.16038483766465</v>
          </cell>
          <cell r="AA151">
            <v>622.68410486936364</v>
          </cell>
          <cell r="AB151">
            <v>385.00235960025498</v>
          </cell>
          <cell r="AC151">
            <v>123.28227941813893</v>
          </cell>
          <cell r="AD151">
            <v>452.931252492677</v>
          </cell>
          <cell r="AE151">
            <v>49.122702394490162</v>
          </cell>
          <cell r="AF151">
            <v>340.98508516040874</v>
          </cell>
          <cell r="AG151">
            <v>299.59327876768759</v>
          </cell>
          <cell r="AH151">
            <v>913.26423214932174</v>
          </cell>
          <cell r="AI151">
            <v>113.35658666139553</v>
          </cell>
          <cell r="AJ151">
            <v>121.62346802190888</v>
          </cell>
          <cell r="AK151">
            <v>504.26820111076529</v>
          </cell>
          <cell r="AL151">
            <v>213.52998917718429</v>
          </cell>
          <cell r="AM151">
            <v>117.63272591540586</v>
          </cell>
          <cell r="AN151">
            <v>227.28594426800132</v>
          </cell>
          <cell r="AO151">
            <v>122.64512685018568</v>
          </cell>
          <cell r="AP151">
            <v>245.43059349948393</v>
          </cell>
          <cell r="AQ151">
            <v>61.768579086676056</v>
          </cell>
          <cell r="AR151">
            <v>184.0915433378953</v>
          </cell>
          <cell r="AS151">
            <v>314.81943953576035</v>
          </cell>
          <cell r="AT151">
            <v>140.04718142063416</v>
          </cell>
          <cell r="AU151">
            <v>91.881114536656639</v>
          </cell>
          <cell r="AV151">
            <v>55.16797926008968</v>
          </cell>
          <cell r="AW151">
            <v>210.16831503567673</v>
          </cell>
          <cell r="AX151">
            <v>190.51548432589908</v>
          </cell>
          <cell r="AY151">
            <v>192.24001755684387</v>
          </cell>
          <cell r="AZ151">
            <v>105.38375642865765</v>
          </cell>
          <cell r="BA151">
            <v>120.49186512906317</v>
          </cell>
          <cell r="BB151">
            <v>289.36126741755743</v>
          </cell>
          <cell r="BC151">
            <v>218.37260908335529</v>
          </cell>
          <cell r="BD151">
            <v>750.20416814102441</v>
          </cell>
          <cell r="BE151">
            <v>177.59855116255324</v>
          </cell>
          <cell r="BF151">
            <v>105.23154964972022</v>
          </cell>
          <cell r="BG151">
            <v>118.36528665693579</v>
          </cell>
          <cell r="BH151">
            <v>230.80246868854442</v>
          </cell>
          <cell r="BI151">
            <v>194.51370904847462</v>
          </cell>
          <cell r="BJ151">
            <v>138.58656895008977</v>
          </cell>
          <cell r="BK151">
            <v>130.30637915937226</v>
          </cell>
          <cell r="BL151">
            <v>80.319383688545159</v>
          </cell>
          <cell r="BM151">
            <v>40.099562158076587</v>
          </cell>
          <cell r="BN151">
            <v>209.75750240452544</v>
          </cell>
          <cell r="BO151">
            <v>126.36132923363229</v>
          </cell>
          <cell r="BP151">
            <v>93.995520188585516</v>
          </cell>
          <cell r="BQ151">
            <v>243.40750029510218</v>
          </cell>
          <cell r="BR151">
            <v>222.57698654943539</v>
          </cell>
          <cell r="BS151">
            <v>116.82534603585015</v>
          </cell>
          <cell r="BT151">
            <v>236.44681954436538</v>
          </cell>
          <cell r="BU151">
            <v>236.00500621202693</v>
          </cell>
          <cell r="BV151">
            <v>308.23242445856374</v>
          </cell>
          <cell r="BW151">
            <v>472.0082111354501</v>
          </cell>
          <cell r="BX151">
            <v>234.26312656658007</v>
          </cell>
          <cell r="BY151">
            <v>464.18362760829871</v>
          </cell>
          <cell r="BZ151">
            <v>71.154278830651464</v>
          </cell>
          <cell r="CA151">
            <v>112.15435103830875</v>
          </cell>
          <cell r="CB151">
            <v>344.53797906942077</v>
          </cell>
          <cell r="CC151">
            <v>231.63973479212908</v>
          </cell>
          <cell r="CD151">
            <v>114.40674614881974</v>
          </cell>
          <cell r="CE151">
            <v>149.45916891363876</v>
          </cell>
        </row>
        <row r="152">
          <cell r="F152">
            <v>172.13938251180969</v>
          </cell>
          <cell r="G152">
            <v>181.0998034347252</v>
          </cell>
          <cell r="H152">
            <v>144.4393624598917</v>
          </cell>
          <cell r="I152">
            <v>155.99168386140244</v>
          </cell>
          <cell r="J152">
            <v>143.88371948797868</v>
          </cell>
          <cell r="K152">
            <v>215.97958318294963</v>
          </cell>
          <cell r="L152">
            <v>166.65712200097875</v>
          </cell>
          <cell r="M152">
            <v>185.98713941806824</v>
          </cell>
          <cell r="N152">
            <v>168.7772456718923</v>
          </cell>
          <cell r="O152">
            <v>213.84113412527773</v>
          </cell>
          <cell r="P152">
            <v>162.09466001272347</v>
          </cell>
          <cell r="Q152">
            <v>147.26374984018292</v>
          </cell>
          <cell r="R152">
            <v>164.79099229393805</v>
          </cell>
          <cell r="S152">
            <v>149.78996113935358</v>
          </cell>
          <cell r="T152">
            <v>200.05987785802921</v>
          </cell>
          <cell r="U152">
            <v>157.71576002948024</v>
          </cell>
          <cell r="V152">
            <v>165.96014880950059</v>
          </cell>
          <cell r="W152">
            <v>175.92373506720264</v>
          </cell>
          <cell r="X152">
            <v>179.74940473560071</v>
          </cell>
          <cell r="Y152">
            <v>202.97594877181353</v>
          </cell>
          <cell r="Z152">
            <v>179.18762941007049</v>
          </cell>
          <cell r="AA152">
            <v>197.73169116956049</v>
          </cell>
          <cell r="AB152">
            <v>142.53315522528661</v>
          </cell>
          <cell r="AC152">
            <v>159.2589517963155</v>
          </cell>
          <cell r="AD152">
            <v>166.67304695103741</v>
          </cell>
          <cell r="AE152">
            <v>148.7500800541882</v>
          </cell>
          <cell r="AF152">
            <v>166.37567400103336</v>
          </cell>
          <cell r="AG152">
            <v>171.79229304990963</v>
          </cell>
          <cell r="AH152">
            <v>196.53555727990613</v>
          </cell>
          <cell r="AI152">
            <v>149.31718327077954</v>
          </cell>
          <cell r="AJ152">
            <v>146.79353279617544</v>
          </cell>
          <cell r="AK152">
            <v>171.43675129700995</v>
          </cell>
          <cell r="AL152">
            <v>159.54636939836752</v>
          </cell>
          <cell r="AM152">
            <v>152.20191992019483</v>
          </cell>
          <cell r="AN152">
            <v>160.08657342368312</v>
          </cell>
          <cell r="AO152">
            <v>169.56717479334651</v>
          </cell>
          <cell r="AP152">
            <v>215.06319957401951</v>
          </cell>
          <cell r="AQ152">
            <v>242.28018443335637</v>
          </cell>
          <cell r="AR152">
            <v>173.58270267394468</v>
          </cell>
          <cell r="AS152">
            <v>191.69330845318433</v>
          </cell>
          <cell r="AT152">
            <v>169.18825739288312</v>
          </cell>
          <cell r="AU152">
            <v>247.21492004111474</v>
          </cell>
          <cell r="AV152">
            <v>242.6328404462875</v>
          </cell>
          <cell r="AW152">
            <v>196.56865335331656</v>
          </cell>
          <cell r="AX152">
            <v>152.87590002965482</v>
          </cell>
          <cell r="AY152">
            <v>154.35023401979731</v>
          </cell>
          <cell r="AZ152">
            <v>139.0377950988493</v>
          </cell>
          <cell r="BA152">
            <v>191.01524118567937</v>
          </cell>
          <cell r="BB152">
            <v>169.87787317131938</v>
          </cell>
          <cell r="BC152">
            <v>184.85440594091682</v>
          </cell>
          <cell r="BD152">
            <v>227.00685498830143</v>
          </cell>
          <cell r="BE152">
            <v>171.51119256875444</v>
          </cell>
          <cell r="BF152">
            <v>257.98996753436256</v>
          </cell>
          <cell r="BG152">
            <v>141.43809546339438</v>
          </cell>
          <cell r="BH152">
            <v>144.9612026722063</v>
          </cell>
          <cell r="BI152">
            <v>135.07214240826193</v>
          </cell>
          <cell r="BJ152">
            <v>128.7825949190526</v>
          </cell>
          <cell r="BK152">
            <v>124.56932203350912</v>
          </cell>
          <cell r="BL152">
            <v>122.60035878069019</v>
          </cell>
          <cell r="BM152">
            <v>146.507286656622</v>
          </cell>
          <cell r="BN152">
            <v>136.22830692753888</v>
          </cell>
          <cell r="BO152">
            <v>136.39927916485794</v>
          </cell>
          <cell r="BP152">
            <v>119.36266157456518</v>
          </cell>
          <cell r="BQ152">
            <v>160.47450538176193</v>
          </cell>
          <cell r="BR152">
            <v>191.17220893025478</v>
          </cell>
          <cell r="BS152">
            <v>141.18670976632075</v>
          </cell>
          <cell r="BT152">
            <v>147.3580005705374</v>
          </cell>
          <cell r="BU152">
            <v>131.02005922777658</v>
          </cell>
          <cell r="BV152">
            <v>130.76273751182913</v>
          </cell>
          <cell r="BW152">
            <v>169.71016443339755</v>
          </cell>
          <cell r="BX152">
            <v>191.78346493731874</v>
          </cell>
          <cell r="BY152">
            <v>176.91738175906517</v>
          </cell>
          <cell r="BZ152">
            <v>155.88071369467116</v>
          </cell>
          <cell r="CA152">
            <v>153.94659564750077</v>
          </cell>
          <cell r="CB152">
            <v>172.99311543512772</v>
          </cell>
          <cell r="CC152">
            <v>164.84480155893573</v>
          </cell>
          <cell r="CD152">
            <v>155.48602296208884</v>
          </cell>
          <cell r="CE152">
            <v>175.78016170143928</v>
          </cell>
        </row>
        <row r="153">
          <cell r="F153">
            <v>102.96979106864838</v>
          </cell>
          <cell r="G153">
            <v>109.43386607379574</v>
          </cell>
          <cell r="H153">
            <v>67.325386824082457</v>
          </cell>
          <cell r="I153">
            <v>136.73766953766955</v>
          </cell>
          <cell r="J153">
            <v>64.721625000000003</v>
          </cell>
          <cell r="K153">
            <v>137.59457515362914</v>
          </cell>
          <cell r="L153">
            <v>92.453694756219903</v>
          </cell>
          <cell r="M153">
            <v>117.18836628685783</v>
          </cell>
          <cell r="N153">
            <v>74.879102351511676</v>
          </cell>
          <cell r="O153">
            <v>69.573429855027058</v>
          </cell>
          <cell r="P153">
            <v>113.93432165209825</v>
          </cell>
          <cell r="Q153">
            <v>78.584824922884138</v>
          </cell>
          <cell r="R153">
            <v>168.07061498972053</v>
          </cell>
          <cell r="S153">
            <v>105.625960999271</v>
          </cell>
          <cell r="T153">
            <v>116.27245211551974</v>
          </cell>
          <cell r="U153">
            <v>80.480675799807216</v>
          </cell>
          <cell r="V153">
            <v>127.67066843494865</v>
          </cell>
          <cell r="W153">
            <v>122.15075167947222</v>
          </cell>
          <cell r="X153">
            <v>68.848448607786835</v>
          </cell>
          <cell r="Y153">
            <v>160.91988076797233</v>
          </cell>
          <cell r="Z153">
            <v>109.44166673380957</v>
          </cell>
          <cell r="AA153">
            <v>113.00175934706945</v>
          </cell>
          <cell r="AB153">
            <v>107.6947450583844</v>
          </cell>
          <cell r="AC153">
            <v>56.511604510174479</v>
          </cell>
          <cell r="AD153">
            <v>120.67219782732249</v>
          </cell>
          <cell r="AE153">
            <v>99.524859341638347</v>
          </cell>
          <cell r="AF153">
            <v>59.998510974518936</v>
          </cell>
          <cell r="AG153">
            <v>119.48432545875872</v>
          </cell>
          <cell r="AH153">
            <v>98.376239015837555</v>
          </cell>
          <cell r="AI153">
            <v>129.07828152713046</v>
          </cell>
          <cell r="AJ153">
            <v>84.354775859161109</v>
          </cell>
          <cell r="AK153">
            <v>98.853416038343354</v>
          </cell>
          <cell r="AL153">
            <v>96.315584481136582</v>
          </cell>
          <cell r="AM153">
            <v>58.132746560321436</v>
          </cell>
          <cell r="AN153">
            <v>90.490276438478503</v>
          </cell>
          <cell r="AO153">
            <v>57.39364532340079</v>
          </cell>
          <cell r="AP153">
            <v>130.26616827553624</v>
          </cell>
          <cell r="AQ153">
            <v>63.582049244715449</v>
          </cell>
          <cell r="AR153">
            <v>81.872118667992567</v>
          </cell>
          <cell r="AS153">
            <v>126.10840157372849</v>
          </cell>
          <cell r="AT153">
            <v>79.051918707949227</v>
          </cell>
          <cell r="AU153">
            <v>128.03637316031518</v>
          </cell>
          <cell r="AV153">
            <v>169.22165078475336</v>
          </cell>
          <cell r="AW153">
            <v>154.33261485341671</v>
          </cell>
          <cell r="AX153">
            <v>79.846511807780558</v>
          </cell>
          <cell r="AY153">
            <v>87.946812507709382</v>
          </cell>
          <cell r="AZ153">
            <v>104.62542333759822</v>
          </cell>
          <cell r="BA153">
            <v>119.28904157728209</v>
          </cell>
          <cell r="BB153">
            <v>162.5006855015796</v>
          </cell>
          <cell r="BC153">
            <v>95.239697778813607</v>
          </cell>
          <cell r="BD153">
            <v>106.56332073435721</v>
          </cell>
          <cell r="BE153">
            <v>110.86851653750387</v>
          </cell>
          <cell r="BF153">
            <v>103.437124850438</v>
          </cell>
          <cell r="BG153">
            <v>78.555438187677424</v>
          </cell>
          <cell r="BH153">
            <v>82.010075153759374</v>
          </cell>
          <cell r="BI153">
            <v>116.91561882301389</v>
          </cell>
          <cell r="BJ153">
            <v>79.131576240835102</v>
          </cell>
          <cell r="BK153">
            <v>85.562297997041981</v>
          </cell>
          <cell r="BL153">
            <v>71.336635834849716</v>
          </cell>
          <cell r="BM153">
            <v>63.380006478548808</v>
          </cell>
          <cell r="BN153">
            <v>121.63806458968635</v>
          </cell>
          <cell r="BO153">
            <v>61.732102017482688</v>
          </cell>
          <cell r="BP153">
            <v>61.971707778279523</v>
          </cell>
          <cell r="BQ153">
            <v>105.3318606818587</v>
          </cell>
          <cell r="BR153">
            <v>64.015065219009813</v>
          </cell>
          <cell r="BS153">
            <v>88.908465266168406</v>
          </cell>
          <cell r="BT153">
            <v>106.54579280705477</v>
          </cell>
          <cell r="BU153">
            <v>95.799233010436012</v>
          </cell>
          <cell r="BV153">
            <v>68.512324173379525</v>
          </cell>
          <cell r="BW153">
            <v>112.62225741645864</v>
          </cell>
          <cell r="BX153">
            <v>136.42436521466919</v>
          </cell>
          <cell r="BY153">
            <v>149.52744598697342</v>
          </cell>
          <cell r="BZ153">
            <v>52.952421363858576</v>
          </cell>
          <cell r="CA153">
            <v>87.305867728912219</v>
          </cell>
          <cell r="CB153">
            <v>76.875948302037543</v>
          </cell>
          <cell r="CC153">
            <v>160.52328039958121</v>
          </cell>
          <cell r="CD153">
            <v>66.544410904190158</v>
          </cell>
          <cell r="CE153">
            <v>86.108242662098078</v>
          </cell>
        </row>
        <row r="154">
          <cell r="F154">
            <v>112.33506693728907</v>
          </cell>
          <cell r="G154">
            <v>123.52783289743653</v>
          </cell>
          <cell r="H154">
            <v>80.500993258637948</v>
          </cell>
          <cell r="I154">
            <v>61.443551463551465</v>
          </cell>
          <cell r="J154">
            <v>75.062541666666661</v>
          </cell>
          <cell r="K154">
            <v>271.33104442332092</v>
          </cell>
          <cell r="L154">
            <v>97.0432910832115</v>
          </cell>
          <cell r="M154">
            <v>120.48119705925009</v>
          </cell>
          <cell r="N154">
            <v>181.04206765063253</v>
          </cell>
          <cell r="O154">
            <v>70.267425814350162</v>
          </cell>
          <cell r="P154">
            <v>111.98302109512683</v>
          </cell>
          <cell r="Q154">
            <v>125.79531689801428</v>
          </cell>
          <cell r="R154">
            <v>174.42282730491701</v>
          </cell>
          <cell r="S154">
            <v>81.29348724148133</v>
          </cell>
          <cell r="T154">
            <v>110.67099827313616</v>
          </cell>
          <cell r="U154">
            <v>44.754786105412286</v>
          </cell>
          <cell r="V154">
            <v>130.51948806961036</v>
          </cell>
          <cell r="W154">
            <v>97.101345188915502</v>
          </cell>
          <cell r="X154">
            <v>157.40482809484953</v>
          </cell>
          <cell r="Y154">
            <v>129.57487447726874</v>
          </cell>
          <cell r="Z154">
            <v>142.62881031910061</v>
          </cell>
          <cell r="AA154">
            <v>122.64128343755698</v>
          </cell>
          <cell r="AB154">
            <v>122.01677413672698</v>
          </cell>
          <cell r="AC154">
            <v>105.4065320665083</v>
          </cell>
          <cell r="AD154">
            <v>111.65381530717926</v>
          </cell>
          <cell r="AE154">
            <v>243.6734536574815</v>
          </cell>
          <cell r="AF154">
            <v>104.28314374890556</v>
          </cell>
          <cell r="AG154">
            <v>103.24071611474375</v>
          </cell>
          <cell r="AH154">
            <v>115.04515836465055</v>
          </cell>
          <cell r="AI154">
            <v>96.572546593039988</v>
          </cell>
          <cell r="AJ154">
            <v>84.371575418543443</v>
          </cell>
          <cell r="AK154">
            <v>106.33209118535503</v>
          </cell>
          <cell r="AL154">
            <v>70.091756220077727</v>
          </cell>
          <cell r="AM154">
            <v>77.838844658087538</v>
          </cell>
          <cell r="AN154">
            <v>157.61348609353831</v>
          </cell>
          <cell r="AO154">
            <v>71.847849028595988</v>
          </cell>
          <cell r="AP154">
            <v>185.64523559904273</v>
          </cell>
          <cell r="AQ154">
            <v>63.896398595791837</v>
          </cell>
          <cell r="AR154">
            <v>69.608254409479116</v>
          </cell>
          <cell r="AS154">
            <v>168.46237599037102</v>
          </cell>
          <cell r="AT154">
            <v>86.209262434682074</v>
          </cell>
          <cell r="AU154">
            <v>186.8274488715582</v>
          </cell>
          <cell r="AV154">
            <v>163.31301849775784</v>
          </cell>
          <cell r="AW154">
            <v>145.19436507472238</v>
          </cell>
          <cell r="AX154">
            <v>99.747391305333409</v>
          </cell>
          <cell r="AY154">
            <v>87.09960341542974</v>
          </cell>
          <cell r="AZ154">
            <v>86.883486772404041</v>
          </cell>
          <cell r="BA154">
            <v>186.69788795504076</v>
          </cell>
          <cell r="BB154">
            <v>77.257966947038767</v>
          </cell>
          <cell r="BC154">
            <v>127.91888738017551</v>
          </cell>
          <cell r="BD154">
            <v>142.92652730707226</v>
          </cell>
          <cell r="BE154">
            <v>128.27181055677306</v>
          </cell>
          <cell r="BF154">
            <v>97.008767580508845</v>
          </cell>
          <cell r="BG154">
            <v>73.473520719375642</v>
          </cell>
          <cell r="BH154">
            <v>77.798889967794253</v>
          </cell>
          <cell r="BI154">
            <v>88.022021574196316</v>
          </cell>
          <cell r="BJ154">
            <v>113.71368033506258</v>
          </cell>
          <cell r="BK154">
            <v>72.463459269556552</v>
          </cell>
          <cell r="BL154">
            <v>82.030318282306581</v>
          </cell>
          <cell r="BM154">
            <v>59.059664975045585</v>
          </cell>
          <cell r="BN154">
            <v>70.326520523532125</v>
          </cell>
          <cell r="BO154">
            <v>94.430441516923167</v>
          </cell>
          <cell r="BP154">
            <v>26.570964037062375</v>
          </cell>
          <cell r="BQ154">
            <v>75.744591104847004</v>
          </cell>
          <cell r="BR154">
            <v>89.895169505012703</v>
          </cell>
          <cell r="BS154">
            <v>152.7087973145633</v>
          </cell>
          <cell r="BT154">
            <v>92.179606292559924</v>
          </cell>
          <cell r="BU154">
            <v>57.619085334989705</v>
          </cell>
          <cell r="BV154">
            <v>89.431135822878787</v>
          </cell>
          <cell r="BW154">
            <v>121.2496764328114</v>
          </cell>
          <cell r="BX154">
            <v>209.68094763777725</v>
          </cell>
          <cell r="BY154">
            <v>79.921109560511724</v>
          </cell>
          <cell r="BZ154">
            <v>68.006226097976196</v>
          </cell>
          <cell r="CA154">
            <v>59.962113867009229</v>
          </cell>
          <cell r="CB154">
            <v>93.025276600787791</v>
          </cell>
          <cell r="CC154">
            <v>70.32907015702996</v>
          </cell>
          <cell r="CD154">
            <v>123.02201497998857</v>
          </cell>
          <cell r="CE154">
            <v>129.39911180454277</v>
          </cell>
        </row>
        <row r="155">
          <cell r="F155">
            <v>3488.4776995690891</v>
          </cell>
        </row>
        <row r="160">
          <cell r="F160">
            <v>0.96</v>
          </cell>
        </row>
        <row r="177">
          <cell r="G177">
            <v>-0.67642425695703967</v>
          </cell>
          <cell r="H177">
            <v>-0.65900801771507145</v>
          </cell>
          <cell r="I177">
            <v>1.6233010122707279</v>
          </cell>
          <cell r="J177">
            <v>2.8071341616688463</v>
          </cell>
          <cell r="K177">
            <v>0.21905356895121675</v>
          </cell>
          <cell r="L177">
            <v>-0.68506448066123737</v>
          </cell>
          <cell r="M177">
            <v>-0.51602787112439485</v>
          </cell>
          <cell r="N177">
            <v>0.50943738992140442</v>
          </cell>
          <cell r="O177">
            <v>-0.61345609665208545</v>
          </cell>
          <cell r="P177">
            <v>1.4351523400275576</v>
          </cell>
          <cell r="Q177">
            <v>0.8245644737299157</v>
          </cell>
          <cell r="R177">
            <v>-0.54035151382463031</v>
          </cell>
          <cell r="S177">
            <v>-0.75845635272209955</v>
          </cell>
          <cell r="T177">
            <v>-0.17259626595837077</v>
          </cell>
          <cell r="U177">
            <v>-0.46806577037144065</v>
          </cell>
          <cell r="V177">
            <v>-0.43493787892203223</v>
          </cell>
          <cell r="W177">
            <v>-0.65495815755326814</v>
          </cell>
          <cell r="X177">
            <v>-0.19112635630284885</v>
          </cell>
          <cell r="Y177">
            <v>-0.48667990469624794</v>
          </cell>
          <cell r="Z177">
            <v>-0.39786947178389798</v>
          </cell>
          <cell r="AA177">
            <v>-0.65753173740047932</v>
          </cell>
          <cell r="AB177">
            <v>-0.45462547710429746</v>
          </cell>
          <cell r="AC177">
            <v>0.48392682794924607</v>
          </cell>
          <cell r="AD177">
            <v>0.60316561357844878</v>
          </cell>
          <cell r="AE177">
            <v>0.87474565068818355</v>
          </cell>
          <cell r="AF177">
            <v>0.79918828617818571</v>
          </cell>
          <cell r="AG177">
            <v>0.7209258101686139</v>
          </cell>
          <cell r="AH177">
            <v>0.63481380862520798</v>
          </cell>
          <cell r="AI177">
            <v>0.79482816590600236</v>
          </cell>
          <cell r="AJ177">
            <v>0.83824437037704902</v>
          </cell>
          <cell r="AK177">
            <v>-0.68840498663760774</v>
          </cell>
          <cell r="AL177">
            <v>0.25618763372016384</v>
          </cell>
          <cell r="AM177">
            <v>0.30397491497127149</v>
          </cell>
          <cell r="AN177">
            <v>-0.54010199271784698</v>
          </cell>
          <cell r="AO177">
            <v>0.30380553219285555</v>
          </cell>
          <cell r="AP177">
            <v>-0.34101492025059804</v>
          </cell>
          <cell r="AQ177">
            <v>5.6655634170452673</v>
          </cell>
          <cell r="AR177">
            <v>0.67992126654653251</v>
          </cell>
          <cell r="AS177">
            <v>1.0530094539564214</v>
          </cell>
          <cell r="AT177">
            <v>-9.3447539246459183E-2</v>
          </cell>
          <cell r="AU177">
            <v>0.48510328719737766</v>
          </cell>
          <cell r="AV177">
            <v>3.6998236089644072</v>
          </cell>
          <cell r="AW177">
            <v>-0.43060185167006304</v>
          </cell>
          <cell r="AX177">
            <v>0.52132684973816634</v>
          </cell>
          <cell r="AY177">
            <v>0.41934564265264651</v>
          </cell>
          <cell r="AZ177">
            <v>-0.26288475523842281</v>
          </cell>
          <cell r="BA177">
            <v>0.1192836532855355</v>
          </cell>
          <cell r="BB177">
            <v>-0.65236556708012461</v>
          </cell>
          <cell r="BC177">
            <v>-0.59863178015656748</v>
          </cell>
          <cell r="BD177">
            <v>-0.8847989137133685</v>
          </cell>
          <cell r="BE177">
            <v>0.65546248407008556</v>
          </cell>
          <cell r="BF177">
            <v>3.2422988588158117</v>
          </cell>
          <cell r="BG177">
            <v>2.9591129785406074</v>
          </cell>
          <cell r="BH177">
            <v>1.4018940363994108</v>
          </cell>
          <cell r="BI177">
            <v>0.6970809688398576</v>
          </cell>
          <cell r="BJ177">
            <v>-0.32161234348991702</v>
          </cell>
          <cell r="BK177">
            <v>2.7825997896098151</v>
          </cell>
          <cell r="BL177">
            <v>2.9294455863435851</v>
          </cell>
          <cell r="BM177">
            <v>7.0261506150713267</v>
          </cell>
          <cell r="BN177">
            <v>1.0552744721923408</v>
          </cell>
          <cell r="BO177">
            <v>2.0520571573482327</v>
          </cell>
          <cell r="BP177">
            <v>3.3191330882237327</v>
          </cell>
          <cell r="BQ177">
            <v>1.1765250766367035</v>
          </cell>
          <cell r="BR177">
            <v>0.13311869088688791</v>
          </cell>
          <cell r="BS177">
            <v>-0.27957811143263123</v>
          </cell>
          <cell r="BT177">
            <v>-0.35893524489344786</v>
          </cell>
          <cell r="BU177">
            <v>-0.34231286529692373</v>
          </cell>
          <cell r="BV177">
            <v>0.76738788814960934</v>
          </cell>
          <cell r="BW177">
            <v>-0.68108618014571221</v>
          </cell>
          <cell r="BX177">
            <v>-0.38147690467104928</v>
          </cell>
          <cell r="BY177">
            <v>0.82918887102223515</v>
          </cell>
          <cell r="BZ177">
            <v>1.8832728889127595</v>
          </cell>
          <cell r="CA177">
            <v>0.97483307242706074</v>
          </cell>
          <cell r="CB177">
            <v>-0.46284631010664617</v>
          </cell>
          <cell r="CC177">
            <v>0.47652825503348029</v>
          </cell>
          <cell r="CD177">
            <v>2.6128618523362577</v>
          </cell>
          <cell r="CE177">
            <v>-0.31509648874789653</v>
          </cell>
        </row>
        <row r="185">
          <cell r="G185">
            <v>-1.3137956620577762E-2</v>
          </cell>
          <cell r="H185">
            <v>-2.8825471145837923E-2</v>
          </cell>
          <cell r="I185">
            <v>-2.7813834751361084E-2</v>
          </cell>
          <cell r="J185">
            <v>-2.8825471145837923E-2</v>
          </cell>
          <cell r="K185">
            <v>-2.8825471145837923E-2</v>
          </cell>
          <cell r="L185">
            <v>-2.8825471145837923E-2</v>
          </cell>
          <cell r="M185">
            <v>-2.8825471145837923E-2</v>
          </cell>
          <cell r="N185">
            <v>-2.8825471145837923E-2</v>
          </cell>
          <cell r="O185">
            <v>-2.8825471145837923E-2</v>
          </cell>
          <cell r="P185">
            <v>-2.8825471145837923E-2</v>
          </cell>
          <cell r="Q185">
            <v>0.58621285143180701</v>
          </cell>
          <cell r="R185">
            <v>-2.8825471145837923E-2</v>
          </cell>
          <cell r="S185">
            <v>-2.8825471145837923E-2</v>
          </cell>
          <cell r="T185">
            <v>-2.8825471145837923E-2</v>
          </cell>
          <cell r="U185">
            <v>-2.8825471145837923E-2</v>
          </cell>
          <cell r="V185">
            <v>-2.8825471145837923E-2</v>
          </cell>
          <cell r="W185">
            <v>-2.8825471145837923E-2</v>
          </cell>
          <cell r="X185">
            <v>-2.8825471145837923E-2</v>
          </cell>
          <cell r="Y185">
            <v>-2.8825471145837923E-2</v>
          </cell>
          <cell r="Z185">
            <v>-2.8825471145837923E-2</v>
          </cell>
          <cell r="AA185">
            <v>-2.8825471145837923E-2</v>
          </cell>
          <cell r="AB185">
            <v>-2.8825471145837923E-2</v>
          </cell>
          <cell r="AC185">
            <v>-2.8825471145837923E-2</v>
          </cell>
          <cell r="AD185">
            <v>-2.0822395194645533E-2</v>
          </cell>
          <cell r="AE185">
            <v>-2.8825471145837923E-2</v>
          </cell>
          <cell r="AF185">
            <v>-2.83589038482388E-2</v>
          </cell>
          <cell r="AG185">
            <v>-2.8825471145837923E-2</v>
          </cell>
          <cell r="AH185">
            <v>-2.8825471145837923E-2</v>
          </cell>
          <cell r="AI185">
            <v>-1.748718683695424E-2</v>
          </cell>
          <cell r="AJ185">
            <v>-1.1339748279079385E-2</v>
          </cell>
          <cell r="AK185">
            <v>-2.7789344856810325E-2</v>
          </cell>
          <cell r="AL185">
            <v>-1.9491519949344862E-2</v>
          </cell>
          <cell r="AM185">
            <v>-2.4263367243050397E-2</v>
          </cell>
          <cell r="AN185">
            <v>-2.8825471145837923E-2</v>
          </cell>
          <cell r="AO185">
            <v>-2.6245451817179424E-2</v>
          </cell>
          <cell r="AP185">
            <v>-2.7920270438882247E-2</v>
          </cell>
          <cell r="AQ185">
            <v>0.62279280140583282</v>
          </cell>
          <cell r="AR185">
            <v>-5.9255098771487432E-3</v>
          </cell>
          <cell r="AS185">
            <v>6.3981964222107612E-2</v>
          </cell>
          <cell r="AT185">
            <v>-1.0588761182012163E-2</v>
          </cell>
          <cell r="AU185">
            <v>-1.0855538733856565E-3</v>
          </cell>
          <cell r="AV185">
            <v>0.49868138248145705</v>
          </cell>
          <cell r="AW185">
            <v>-2.2818146558566083E-2</v>
          </cell>
          <cell r="AX185">
            <v>-2.7017558500563133E-2</v>
          </cell>
          <cell r="AY185">
            <v>-2.8825471145837923E-2</v>
          </cell>
          <cell r="AZ185">
            <v>-2.5401085086418491E-2</v>
          </cell>
          <cell r="BA185">
            <v>5.7834772498819966E-3</v>
          </cell>
          <cell r="BB185">
            <v>-2.8825471145837923E-2</v>
          </cell>
          <cell r="BC185">
            <v>-2.8825471145837923E-2</v>
          </cell>
          <cell r="BD185">
            <v>-2.8825471145837923E-2</v>
          </cell>
          <cell r="BE185">
            <v>2.4943450847329341E-2</v>
          </cell>
          <cell r="BF185">
            <v>0.66161636808460544</v>
          </cell>
          <cell r="BG185">
            <v>0.26931109721945973</v>
          </cell>
          <cell r="BH185">
            <v>3.3068639268181148E-2</v>
          </cell>
          <cell r="BI185">
            <v>2.5920088875523314E-2</v>
          </cell>
          <cell r="BJ185">
            <v>-2.5500711085338197E-2</v>
          </cell>
          <cell r="BK185">
            <v>0.34240336866244164</v>
          </cell>
          <cell r="BL185">
            <v>0.21945980982649746</v>
          </cell>
          <cell r="BM185">
            <v>0.61894005131097973</v>
          </cell>
          <cell r="BN185">
            <v>-2.3727869379575422E-2</v>
          </cell>
          <cell r="BO185">
            <v>-3.4158095497936903E-3</v>
          </cell>
          <cell r="BP185">
            <v>4.5946432304317684E-2</v>
          </cell>
          <cell r="BQ185">
            <v>-1.9008762531187069E-2</v>
          </cell>
          <cell r="BR185">
            <v>-2.8825471145837923E-2</v>
          </cell>
          <cell r="BS185">
            <v>-2.8825471145837923E-2</v>
          </cell>
          <cell r="BT185">
            <v>-2.8825471145837923E-2</v>
          </cell>
          <cell r="BU185">
            <v>-2.8825471145837923E-2</v>
          </cell>
          <cell r="BV185">
            <v>0.44579060187479852</v>
          </cell>
          <cell r="BW185">
            <v>-2.8825471145837923E-2</v>
          </cell>
          <cell r="BX185">
            <v>-2.8825471145837923E-2</v>
          </cell>
          <cell r="BY185">
            <v>-2.8825471145837923E-2</v>
          </cell>
          <cell r="BZ185">
            <v>-2.8825471145837923E-2</v>
          </cell>
          <cell r="CA185">
            <v>-2.8825471145837923E-2</v>
          </cell>
          <cell r="CB185">
            <v>-2.8825471145837923E-2</v>
          </cell>
          <cell r="CC185">
            <v>-2.8825471145837923E-2</v>
          </cell>
          <cell r="CD185">
            <v>-6.9286013873867194E-3</v>
          </cell>
          <cell r="CE185">
            <v>-2.7009170719786299E-2</v>
          </cell>
        </row>
        <row r="192">
          <cell r="G192">
            <v>0.15996776996674358</v>
          </cell>
          <cell r="H192">
            <v>-7.3805344606515791E-2</v>
          </cell>
          <cell r="I192">
            <v>-7.3805344606515791E-2</v>
          </cell>
          <cell r="J192">
            <v>-7.3805344606515791E-2</v>
          </cell>
          <cell r="K192">
            <v>-1.5046317701671247E-2</v>
          </cell>
          <cell r="L192">
            <v>-7.3805344606515791E-2</v>
          </cell>
          <cell r="M192">
            <v>-7.3805344606515791E-2</v>
          </cell>
          <cell r="N192">
            <v>-7.3805344606515791E-2</v>
          </cell>
          <cell r="O192">
            <v>-7.3805344606515791E-2</v>
          </cell>
          <cell r="P192">
            <v>-7.3805344606515791E-2</v>
          </cell>
          <cell r="Q192">
            <v>6.6667018717740181E-2</v>
          </cell>
          <cell r="R192">
            <v>-7.3805344606515791E-2</v>
          </cell>
          <cell r="S192">
            <v>-7.3805344606515791E-2</v>
          </cell>
          <cell r="T192">
            <v>-7.3805344606515791E-2</v>
          </cell>
          <cell r="U192">
            <v>-7.3805344606515791E-2</v>
          </cell>
          <cell r="V192">
            <v>-7.3805344606515791E-2</v>
          </cell>
          <cell r="W192">
            <v>-7.3805344606515791E-2</v>
          </cell>
          <cell r="X192">
            <v>-7.3805344606515791E-2</v>
          </cell>
          <cell r="Y192">
            <v>-7.3805344606515791E-2</v>
          </cell>
          <cell r="Z192">
            <v>-7.3805344606515791E-2</v>
          </cell>
          <cell r="AA192">
            <v>-7.3805344606515791E-2</v>
          </cell>
          <cell r="AB192">
            <v>-7.3805344606515791E-2</v>
          </cell>
          <cell r="AC192">
            <v>-7.3805344606515791E-2</v>
          </cell>
          <cell r="AD192">
            <v>-7.3805344606515791E-2</v>
          </cell>
          <cell r="AE192">
            <v>-2.0017369852631396E-2</v>
          </cell>
          <cell r="AF192">
            <v>0.11845206265677583</v>
          </cell>
          <cell r="AG192">
            <v>-2.9816023261717357E-2</v>
          </cell>
          <cell r="AH192">
            <v>0.16129213926542033</v>
          </cell>
          <cell r="AI192">
            <v>-7.3805344606515791E-2</v>
          </cell>
          <cell r="AJ192">
            <v>-7.3805344606515791E-2</v>
          </cell>
          <cell r="AK192">
            <v>-7.3805344606515791E-2</v>
          </cell>
          <cell r="AL192">
            <v>-7.3805344606515791E-2</v>
          </cell>
          <cell r="AM192">
            <v>4.5605816667464369E-2</v>
          </cell>
          <cell r="AN192">
            <v>-7.3805344606515791E-2</v>
          </cell>
          <cell r="AO192">
            <v>-7.3805344606515791E-2</v>
          </cell>
          <cell r="AP192">
            <v>-7.3805344606515791E-2</v>
          </cell>
          <cell r="AQ192">
            <v>0.36126832541086051</v>
          </cell>
          <cell r="AR192">
            <v>-7.3805344606515791E-2</v>
          </cell>
          <cell r="AS192">
            <v>-7.3805344606515791E-2</v>
          </cell>
          <cell r="AT192">
            <v>3.8491653384761682E-2</v>
          </cell>
          <cell r="AU192">
            <v>6.008137106034344E-2</v>
          </cell>
          <cell r="AV192">
            <v>-7.3805344606515791E-2</v>
          </cell>
          <cell r="AW192">
            <v>-7.3805344606515791E-2</v>
          </cell>
          <cell r="AX192">
            <v>-7.3805344606515791E-2</v>
          </cell>
          <cell r="AY192">
            <v>-7.3805344606515791E-2</v>
          </cell>
          <cell r="AZ192">
            <v>-7.3805344606515791E-2</v>
          </cell>
          <cell r="BA192">
            <v>1.1606873159567861E-2</v>
          </cell>
          <cell r="BB192">
            <v>-7.3805344606515791E-2</v>
          </cell>
          <cell r="BC192">
            <v>-7.3805344606515791E-2</v>
          </cell>
          <cell r="BD192">
            <v>0.10883570618840177</v>
          </cell>
          <cell r="BE192">
            <v>0.10636592512252235</v>
          </cell>
          <cell r="BF192">
            <v>8.4150747155964059E-2</v>
          </cell>
          <cell r="BG192">
            <v>-7.3805344606515791E-2</v>
          </cell>
          <cell r="BH192">
            <v>-7.3805344606515791E-2</v>
          </cell>
          <cell r="BI192">
            <v>-7.3805344606515791E-2</v>
          </cell>
          <cell r="BJ192">
            <v>-7.3805344606515791E-2</v>
          </cell>
          <cell r="BK192">
            <v>-7.3805344606515791E-2</v>
          </cell>
          <cell r="BL192">
            <v>0.25189184958604466</v>
          </cell>
          <cell r="BM192">
            <v>-6.3072526541362028E-3</v>
          </cell>
          <cell r="BN192">
            <v>-7.3805344606515791E-2</v>
          </cell>
          <cell r="BO192">
            <v>-6.5214473164924049E-3</v>
          </cell>
          <cell r="BP192">
            <v>-7.3805344606515791E-2</v>
          </cell>
          <cell r="BQ192">
            <v>0.13245090139449761</v>
          </cell>
          <cell r="BR192">
            <v>2.1187534035882666E-2</v>
          </cell>
          <cell r="BS192">
            <v>-7.3805344606515791E-2</v>
          </cell>
          <cell r="BT192">
            <v>-7.3805344606515791E-2</v>
          </cell>
          <cell r="BU192">
            <v>-7.3805344606515791E-2</v>
          </cell>
          <cell r="BV192">
            <v>-7.3805344606515791E-2</v>
          </cell>
          <cell r="BW192">
            <v>-7.3805344606515791E-2</v>
          </cell>
          <cell r="BX192">
            <v>-7.3805344606515791E-2</v>
          </cell>
          <cell r="BY192">
            <v>9.6701817484975541E-2</v>
          </cell>
          <cell r="BZ192">
            <v>-7.3805344606515791E-2</v>
          </cell>
          <cell r="CA192">
            <v>1.8193765783517137E-2</v>
          </cell>
          <cell r="CB192">
            <v>-7.3805344606515791E-2</v>
          </cell>
          <cell r="CC192">
            <v>-7.3805344606515791E-2</v>
          </cell>
          <cell r="CD192">
            <v>7.9758610573655131E-2</v>
          </cell>
          <cell r="CE192">
            <v>2.7030767314358901E-2</v>
          </cell>
        </row>
        <row r="200">
          <cell r="G200">
            <v>-5.0645320611722437E-2</v>
          </cell>
          <cell r="H200">
            <v>-3.9591451754116297E-2</v>
          </cell>
          <cell r="I200">
            <v>4.0930697113530097E-2</v>
          </cell>
          <cell r="J200">
            <v>7.0219148098709647E-2</v>
          </cell>
          <cell r="K200">
            <v>-1.7387368106820875E-2</v>
          </cell>
          <cell r="L200">
            <v>-5.0448122726738424E-2</v>
          </cell>
          <cell r="M200">
            <v>-3.8690759209021562E-2</v>
          </cell>
          <cell r="N200">
            <v>7.6350647022529264E-3</v>
          </cell>
          <cell r="O200">
            <v>-3.8055033420457129E-2</v>
          </cell>
          <cell r="P200">
            <v>4.0993428117454912E-2</v>
          </cell>
          <cell r="Q200">
            <v>-4.1021066788936577E-5</v>
          </cell>
          <cell r="R200">
            <v>-4.3235528133937148E-2</v>
          </cell>
          <cell r="S200">
            <v>-5.475536157412645E-2</v>
          </cell>
          <cell r="T200">
            <v>-3.4263714554350268E-2</v>
          </cell>
          <cell r="U200">
            <v>-4.8767547856439081E-2</v>
          </cell>
          <cell r="V200">
            <v>-4.0976174764713935E-2</v>
          </cell>
          <cell r="W200">
            <v>-4.9476379687944209E-2</v>
          </cell>
          <cell r="X200">
            <v>-3.7205695146247962E-2</v>
          </cell>
          <cell r="Y200">
            <v>-3.8094175652691742E-2</v>
          </cell>
          <cell r="Z200">
            <v>-3.2430678399947843E-2</v>
          </cell>
          <cell r="AA200">
            <v>-5.1852397793345051E-2</v>
          </cell>
          <cell r="AB200">
            <v>-4.3793663339554749E-2</v>
          </cell>
          <cell r="AC200">
            <v>-2.730116128008736E-2</v>
          </cell>
          <cell r="AD200">
            <v>-8.1327271085163966E-3</v>
          </cell>
          <cell r="AE200">
            <v>-5.460060561130982E-3</v>
          </cell>
          <cell r="AF200">
            <v>-1.5478506938344184E-4</v>
          </cell>
          <cell r="AG200">
            <v>-2.5186133628685452E-4</v>
          </cell>
          <cell r="AH200">
            <v>5.2696475721968943E-2</v>
          </cell>
          <cell r="AI200">
            <v>3.7512620480585332E-2</v>
          </cell>
          <cell r="AJ200">
            <v>5.7163726747930854E-2</v>
          </cell>
          <cell r="AK200">
            <v>-3.9576558973244837E-2</v>
          </cell>
          <cell r="AL200">
            <v>3.0408890420009205E-2</v>
          </cell>
          <cell r="AM200">
            <v>5.941296258255746E-2</v>
          </cell>
          <cell r="AN200">
            <v>-3.5341411299692684E-2</v>
          </cell>
          <cell r="AO200">
            <v>4.3116988832308044E-2</v>
          </cell>
          <cell r="AP200">
            <v>3.8029623010442759E-3</v>
          </cell>
          <cell r="AQ200">
            <v>1.1685673578440858</v>
          </cell>
          <cell r="AR200">
            <v>0.1827293322788392</v>
          </cell>
          <cell r="AS200">
            <v>0.17283979349259398</v>
          </cell>
          <cell r="AT200">
            <v>7.0148009831257865E-2</v>
          </cell>
          <cell r="AU200">
            <v>0.31419525611030114</v>
          </cell>
          <cell r="AV200">
            <v>0.34057668772471661</v>
          </cell>
          <cell r="AW200">
            <v>-8.5628019003610653E-3</v>
          </cell>
          <cell r="AX200">
            <v>9.778036246173942E-2</v>
          </cell>
          <cell r="AY200">
            <v>2.3103695770591074E-2</v>
          </cell>
          <cell r="AZ200">
            <v>-8.2381401280972721E-4</v>
          </cell>
          <cell r="BA200">
            <v>3.8754436013005211E-2</v>
          </cell>
          <cell r="BB200">
            <v>-4.0854522214085282E-2</v>
          </cell>
          <cell r="BC200">
            <v>-3.4327555272673345E-2</v>
          </cell>
          <cell r="BD200">
            <v>-4.1040520518752864E-2</v>
          </cell>
          <cell r="BE200">
            <v>2.7017781912733924E-2</v>
          </cell>
          <cell r="BF200">
            <v>0.43982447711990647</v>
          </cell>
          <cell r="BG200">
            <v>0.32887195760956728</v>
          </cell>
          <cell r="BH200">
            <v>7.0973389148759322E-2</v>
          </cell>
          <cell r="BI200">
            <v>2.9116601326454602E-2</v>
          </cell>
          <cell r="BJ200">
            <v>-3.5853191232018987E-2</v>
          </cell>
          <cell r="BK200">
            <v>9.1546166411046667E-2</v>
          </cell>
          <cell r="BL200">
            <v>0.12312037329076252</v>
          </cell>
          <cell r="BM200">
            <v>0.27467902934771415</v>
          </cell>
          <cell r="BN200">
            <v>8.5260524067166544E-3</v>
          </cell>
          <cell r="BO200">
            <v>7.5288468282333557E-2</v>
          </cell>
          <cell r="BP200">
            <v>0.20366349434720835</v>
          </cell>
          <cell r="BQ200">
            <v>1.167685954665266E-2</v>
          </cell>
          <cell r="BR200">
            <v>-1.4859317016978886E-2</v>
          </cell>
          <cell r="BS200">
            <v>-2.5598284989874799E-2</v>
          </cell>
          <cell r="BT200">
            <v>-4.1601053092693664E-2</v>
          </cell>
          <cell r="BU200">
            <v>-4.2115909757374323E-2</v>
          </cell>
          <cell r="BV200">
            <v>-6.0090132948972539E-3</v>
          </cell>
          <cell r="BW200">
            <v>-4.5424143236883957E-2</v>
          </cell>
          <cell r="BX200">
            <v>-3.0394547673805578E-2</v>
          </cell>
          <cell r="BY200">
            <v>1.179611235628612E-3</v>
          </cell>
          <cell r="BZ200">
            <v>9.7948149876435228E-2</v>
          </cell>
          <cell r="CA200">
            <v>1.9306307743763393E-2</v>
          </cell>
          <cell r="CB200">
            <v>-3.5782863938121461E-2</v>
          </cell>
          <cell r="CC200">
            <v>-1.1603018872584414E-2</v>
          </cell>
          <cell r="CD200">
            <v>7.5452587884122638E-2</v>
          </cell>
          <cell r="CE200">
            <v>-3.5827892290621763E-2</v>
          </cell>
        </row>
        <row r="204">
          <cell r="G204">
            <v>1.1550585524018628</v>
          </cell>
          <cell r="H204">
            <v>1.1550585524018628</v>
          </cell>
          <cell r="I204">
            <v>1.1550585524018628</v>
          </cell>
          <cell r="J204">
            <v>1.1550585524018628</v>
          </cell>
          <cell r="K204">
            <v>1.1550585524018628</v>
          </cell>
          <cell r="L204">
            <v>1.1550585524018628</v>
          </cell>
          <cell r="M204">
            <v>1.1550585524018628</v>
          </cell>
          <cell r="N204">
            <v>1.1550585524018628</v>
          </cell>
          <cell r="O204">
            <v>1.1550585524018628</v>
          </cell>
          <cell r="P204">
            <v>1.1550585524018628</v>
          </cell>
          <cell r="Q204">
            <v>1.1550585524018628</v>
          </cell>
          <cell r="R204">
            <v>1.1550585524018628</v>
          </cell>
          <cell r="S204">
            <v>1.1550585524018628</v>
          </cell>
          <cell r="T204">
            <v>1.1550585524018628</v>
          </cell>
          <cell r="U204">
            <v>1.1550585524018628</v>
          </cell>
          <cell r="V204">
            <v>1.1550585524018628</v>
          </cell>
          <cell r="W204">
            <v>1.1550585524018628</v>
          </cell>
          <cell r="X204">
            <v>1.1550585524018628</v>
          </cell>
          <cell r="Y204">
            <v>1.1550585524018628</v>
          </cell>
          <cell r="Z204">
            <v>1.1550585524018628</v>
          </cell>
          <cell r="AA204">
            <v>1.1550585524018628</v>
          </cell>
          <cell r="AB204">
            <v>1.1550585524018628</v>
          </cell>
          <cell r="AC204">
            <v>1.1550585524018628</v>
          </cell>
          <cell r="AD204">
            <v>1.1550585524018628</v>
          </cell>
          <cell r="AE204">
            <v>1.1550585524018628</v>
          </cell>
          <cell r="AF204">
            <v>1.1550585524018628</v>
          </cell>
          <cell r="AG204">
            <v>1.1550585524018628</v>
          </cell>
          <cell r="AH204">
            <v>1.1550585524018628</v>
          </cell>
          <cell r="AI204">
            <v>1.1550585524018628</v>
          </cell>
          <cell r="AJ204">
            <v>1.1550585524018628</v>
          </cell>
          <cell r="AK204">
            <v>1.1550585524018628</v>
          </cell>
          <cell r="AL204">
            <v>1.1550585524018628</v>
          </cell>
          <cell r="AM204">
            <v>1.1550585524018628</v>
          </cell>
          <cell r="AN204">
            <v>1.1550585524018628</v>
          </cell>
          <cell r="AO204">
            <v>1.1550585524018628</v>
          </cell>
          <cell r="AP204">
            <v>1.1550585524018628</v>
          </cell>
          <cell r="AQ204">
            <v>1.1550585524018628</v>
          </cell>
          <cell r="AR204">
            <v>1.1550585524018628</v>
          </cell>
          <cell r="AS204">
            <v>1.1550585524018628</v>
          </cell>
          <cell r="AT204">
            <v>1.1550585524018628</v>
          </cell>
          <cell r="AU204">
            <v>1.1550585524018628</v>
          </cell>
          <cell r="AV204">
            <v>1.1550585524018628</v>
          </cell>
          <cell r="AW204">
            <v>1.1550585524018628</v>
          </cell>
          <cell r="AX204">
            <v>1.1550585524018628</v>
          </cell>
          <cell r="AY204">
            <v>1.1550585524018628</v>
          </cell>
          <cell r="AZ204">
            <v>1.1550585524018628</v>
          </cell>
          <cell r="BA204">
            <v>1.1550585524018628</v>
          </cell>
          <cell r="BB204">
            <v>1.1550585524018628</v>
          </cell>
          <cell r="BC204">
            <v>1.1550585524018628</v>
          </cell>
          <cell r="BD204">
            <v>1.1550585524018628</v>
          </cell>
          <cell r="BE204">
            <v>1.1550585524018628</v>
          </cell>
          <cell r="BF204">
            <v>1.1550585524018628</v>
          </cell>
          <cell r="BG204">
            <v>1.1550585524018628</v>
          </cell>
          <cell r="BH204">
            <v>1.1550585524018628</v>
          </cell>
          <cell r="BI204">
            <v>1.1550585524018628</v>
          </cell>
          <cell r="BJ204">
            <v>1.1550585524018628</v>
          </cell>
          <cell r="BK204">
            <v>1.1550585524018628</v>
          </cell>
          <cell r="BL204">
            <v>1.1550585524018628</v>
          </cell>
          <cell r="BM204">
            <v>1.1550585524018628</v>
          </cell>
          <cell r="BN204">
            <v>1.1550585524018628</v>
          </cell>
          <cell r="BO204">
            <v>1.1550585524018628</v>
          </cell>
          <cell r="BP204">
            <v>1.1550585524018628</v>
          </cell>
          <cell r="BQ204">
            <v>1.1550585524018628</v>
          </cell>
          <cell r="BR204">
            <v>1.1550585524018628</v>
          </cell>
          <cell r="BS204">
            <v>1.1550585524018628</v>
          </cell>
          <cell r="BT204">
            <v>1.1550585524018628</v>
          </cell>
          <cell r="BU204">
            <v>1.1550585524018628</v>
          </cell>
          <cell r="BV204">
            <v>1.1550585524018628</v>
          </cell>
          <cell r="BW204">
            <v>1.1550585524018628</v>
          </cell>
          <cell r="BX204">
            <v>1.1550585524018628</v>
          </cell>
          <cell r="BY204">
            <v>1.1550585524018628</v>
          </cell>
          <cell r="BZ204">
            <v>1.1550585524018628</v>
          </cell>
          <cell r="CA204">
            <v>1.1550585524018628</v>
          </cell>
          <cell r="CB204">
            <v>1.1550585524018628</v>
          </cell>
          <cell r="CC204">
            <v>1.1550585524018628</v>
          </cell>
          <cell r="CD204">
            <v>1.1550585524018628</v>
          </cell>
          <cell r="CE204">
            <v>1.1550585524018628</v>
          </cell>
        </row>
        <row r="206">
          <cell r="F206">
            <v>15475.004520465565</v>
          </cell>
        </row>
        <row r="211">
          <cell r="G211">
            <v>-0.71518988385030124</v>
          </cell>
          <cell r="H211">
            <v>0</v>
          </cell>
          <cell r="I211">
            <v>0</v>
          </cell>
          <cell r="J211">
            <v>0</v>
          </cell>
          <cell r="K211">
            <v>-1</v>
          </cell>
          <cell r="L211">
            <v>0</v>
          </cell>
          <cell r="M211">
            <v>0</v>
          </cell>
          <cell r="N211">
            <v>0</v>
          </cell>
          <cell r="O211">
            <v>-1</v>
          </cell>
          <cell r="P211">
            <v>0</v>
          </cell>
          <cell r="Q211">
            <v>0</v>
          </cell>
          <cell r="R211">
            <v>-0.16685669872448017</v>
          </cell>
          <cell r="S211">
            <v>0</v>
          </cell>
          <cell r="T211">
            <v>-0.79499028841074293</v>
          </cell>
          <cell r="U211">
            <v>0</v>
          </cell>
          <cell r="V211">
            <v>0</v>
          </cell>
          <cell r="W211">
            <v>-0.68394293230510161</v>
          </cell>
          <cell r="X211">
            <v>-0.55369076899274172</v>
          </cell>
          <cell r="Y211">
            <v>-1</v>
          </cell>
          <cell r="Z211">
            <v>-0.18903289478821805</v>
          </cell>
          <cell r="AA211">
            <v>-0.54336835606675127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-0.93138421435363439</v>
          </cell>
          <cell r="AI211">
            <v>0</v>
          </cell>
          <cell r="AJ211">
            <v>0</v>
          </cell>
          <cell r="AK211">
            <v>-0.21347645031489781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-0.45941407600580081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-0.6259726511670527</v>
          </cell>
          <cell r="AW211">
            <v>-0.43078843725134375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-0.27509794289200418</v>
          </cell>
          <cell r="BD211">
            <v>-1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-0.46219471804922585</v>
          </cell>
          <cell r="BX211">
            <v>-1</v>
          </cell>
          <cell r="BY211">
            <v>-9.4048366060937028E-2</v>
          </cell>
          <cell r="BZ211">
            <v>0</v>
          </cell>
          <cell r="CA211">
            <v>0</v>
          </cell>
          <cell r="CB211">
            <v>0</v>
          </cell>
          <cell r="CC211">
            <v>-3.2920220872978412E-3</v>
          </cell>
          <cell r="CD211">
            <v>0</v>
          </cell>
          <cell r="CE211">
            <v>-0.57422069738734538</v>
          </cell>
        </row>
        <row r="276">
          <cell r="G276">
            <v>10236000</v>
          </cell>
        </row>
        <row r="278">
          <cell r="G278">
            <v>6141600</v>
          </cell>
        </row>
      </sheetData>
      <sheetData sheetId="2"/>
      <sheetData sheetId="3"/>
      <sheetData sheetId="4">
        <row r="5">
          <cell r="D5">
            <v>0</v>
          </cell>
          <cell r="E5">
            <v>0</v>
          </cell>
          <cell r="F5">
            <v>0</v>
          </cell>
          <cell r="G5">
            <v>13927500</v>
          </cell>
          <cell r="J5">
            <v>0</v>
          </cell>
        </row>
        <row r="6">
          <cell r="D6">
            <v>4910900</v>
          </cell>
          <cell r="E6">
            <v>0</v>
          </cell>
          <cell r="F6">
            <v>454700</v>
          </cell>
          <cell r="G6">
            <v>55500</v>
          </cell>
          <cell r="J6">
            <v>0</v>
          </cell>
        </row>
        <row r="7">
          <cell r="D7">
            <v>668400</v>
          </cell>
          <cell r="E7">
            <v>413800</v>
          </cell>
          <cell r="F7">
            <v>159000</v>
          </cell>
          <cell r="G7">
            <v>0</v>
          </cell>
          <cell r="J7">
            <v>0</v>
          </cell>
        </row>
        <row r="8">
          <cell r="D8">
            <v>815400</v>
          </cell>
          <cell r="E8">
            <v>646000</v>
          </cell>
          <cell r="F8">
            <v>251300</v>
          </cell>
          <cell r="G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134800</v>
          </cell>
          <cell r="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J11">
            <v>0</v>
          </cell>
        </row>
        <row r="12">
          <cell r="D12">
            <v>0</v>
          </cell>
          <cell r="E12">
            <v>68300</v>
          </cell>
          <cell r="F12">
            <v>183700</v>
          </cell>
          <cell r="G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>
            <v>0</v>
          </cell>
        </row>
        <row r="14">
          <cell r="D14">
            <v>32800</v>
          </cell>
          <cell r="E14">
            <v>285900</v>
          </cell>
          <cell r="F14">
            <v>259500</v>
          </cell>
          <cell r="G14">
            <v>0</v>
          </cell>
          <cell r="J14">
            <v>0</v>
          </cell>
        </row>
        <row r="15">
          <cell r="D15">
            <v>632800</v>
          </cell>
          <cell r="E15">
            <v>653500</v>
          </cell>
          <cell r="F15">
            <v>484800</v>
          </cell>
          <cell r="G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D17">
            <v>4644700</v>
          </cell>
          <cell r="E17">
            <v>0</v>
          </cell>
          <cell r="F17">
            <v>0</v>
          </cell>
          <cell r="G17">
            <v>1924100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D19">
            <v>1122400</v>
          </cell>
          <cell r="E19">
            <v>0</v>
          </cell>
          <cell r="F19">
            <v>0</v>
          </cell>
          <cell r="G19">
            <v>109300</v>
          </cell>
          <cell r="J19">
            <v>0</v>
          </cell>
        </row>
        <row r="20">
          <cell r="D20">
            <v>3350700</v>
          </cell>
          <cell r="E20">
            <v>0</v>
          </cell>
          <cell r="F20">
            <v>0</v>
          </cell>
          <cell r="G20">
            <v>45300</v>
          </cell>
          <cell r="J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101800</v>
          </cell>
          <cell r="J21">
            <v>0</v>
          </cell>
        </row>
        <row r="22">
          <cell r="D22">
            <v>0</v>
          </cell>
          <cell r="E22">
            <v>0</v>
          </cell>
          <cell r="F22">
            <v>67900</v>
          </cell>
          <cell r="G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834000</v>
          </cell>
          <cell r="G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305000</v>
          </cell>
          <cell r="G25">
            <v>0</v>
          </cell>
          <cell r="J25">
            <v>0</v>
          </cell>
        </row>
        <row r="26">
          <cell r="D26">
            <v>1127600</v>
          </cell>
          <cell r="E26">
            <v>0</v>
          </cell>
          <cell r="F26">
            <v>0</v>
          </cell>
          <cell r="G26">
            <v>248900</v>
          </cell>
          <cell r="J26">
            <v>0</v>
          </cell>
        </row>
        <row r="27">
          <cell r="D27">
            <v>821800</v>
          </cell>
          <cell r="E27">
            <v>144600</v>
          </cell>
          <cell r="F27">
            <v>385800</v>
          </cell>
          <cell r="G27">
            <v>0</v>
          </cell>
          <cell r="J27">
            <v>0</v>
          </cell>
        </row>
        <row r="28">
          <cell r="D28">
            <v>0</v>
          </cell>
          <cell r="E28">
            <v>1139100</v>
          </cell>
          <cell r="F28">
            <v>229800</v>
          </cell>
          <cell r="G28">
            <v>92000</v>
          </cell>
          <cell r="J28">
            <v>0</v>
          </cell>
        </row>
        <row r="29">
          <cell r="D29">
            <v>713100</v>
          </cell>
          <cell r="E29">
            <v>244300</v>
          </cell>
          <cell r="F29">
            <v>215100</v>
          </cell>
          <cell r="G29">
            <v>14700</v>
          </cell>
          <cell r="J29">
            <v>0</v>
          </cell>
        </row>
        <row r="30">
          <cell r="D30">
            <v>1410400</v>
          </cell>
          <cell r="E30">
            <v>1531700</v>
          </cell>
          <cell r="F30">
            <v>1410500</v>
          </cell>
          <cell r="G30">
            <v>0</v>
          </cell>
          <cell r="J30">
            <v>0</v>
          </cell>
        </row>
        <row r="31">
          <cell r="D31">
            <v>945300</v>
          </cell>
          <cell r="E31">
            <v>308100</v>
          </cell>
          <cell r="F31">
            <v>225400</v>
          </cell>
          <cell r="G31">
            <v>0</v>
          </cell>
          <cell r="J31">
            <v>0</v>
          </cell>
        </row>
        <row r="32">
          <cell r="D32">
            <v>0</v>
          </cell>
          <cell r="E32">
            <v>61000</v>
          </cell>
          <cell r="F32">
            <v>0</v>
          </cell>
          <cell r="G32">
            <v>0</v>
          </cell>
          <cell r="J32">
            <v>0</v>
          </cell>
        </row>
        <row r="33">
          <cell r="D33">
            <v>1757800</v>
          </cell>
          <cell r="E33">
            <v>499000</v>
          </cell>
          <cell r="F33">
            <v>149500</v>
          </cell>
          <cell r="G33">
            <v>0</v>
          </cell>
          <cell r="J33">
            <v>0</v>
          </cell>
        </row>
        <row r="34">
          <cell r="D34">
            <v>3264100</v>
          </cell>
          <cell r="E34">
            <v>1111100</v>
          </cell>
          <cell r="F34">
            <v>1043200</v>
          </cell>
          <cell r="G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103100</v>
          </cell>
          <cell r="J35">
            <v>0</v>
          </cell>
        </row>
        <row r="36">
          <cell r="D36">
            <v>1827500</v>
          </cell>
          <cell r="E36">
            <v>191400</v>
          </cell>
          <cell r="F36">
            <v>272500</v>
          </cell>
          <cell r="G36">
            <v>0</v>
          </cell>
          <cell r="J36">
            <v>0</v>
          </cell>
        </row>
        <row r="37">
          <cell r="D37">
            <v>4053400</v>
          </cell>
          <cell r="E37">
            <v>395400</v>
          </cell>
          <cell r="F37">
            <v>877000</v>
          </cell>
          <cell r="G37">
            <v>0</v>
          </cell>
          <cell r="J37">
            <v>0</v>
          </cell>
        </row>
        <row r="38">
          <cell r="D38">
            <v>1319300</v>
          </cell>
          <cell r="E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D39">
            <v>3397600</v>
          </cell>
          <cell r="E39">
            <v>230700</v>
          </cell>
          <cell r="F39">
            <v>564100</v>
          </cell>
          <cell r="G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D41">
            <v>1356400</v>
          </cell>
          <cell r="E41">
            <v>2373900</v>
          </cell>
          <cell r="F41">
            <v>207300</v>
          </cell>
          <cell r="G41">
            <v>0</v>
          </cell>
          <cell r="J41">
            <v>0</v>
          </cell>
        </row>
        <row r="42">
          <cell r="D42">
            <v>5796800</v>
          </cell>
          <cell r="E42">
            <v>1309800</v>
          </cell>
          <cell r="F42">
            <v>1794200</v>
          </cell>
          <cell r="G42">
            <v>83000</v>
          </cell>
          <cell r="J42">
            <v>0</v>
          </cell>
        </row>
        <row r="43">
          <cell r="D43">
            <v>2175800</v>
          </cell>
          <cell r="E43">
            <v>1146100</v>
          </cell>
          <cell r="F43">
            <v>41600</v>
          </cell>
          <cell r="G43">
            <v>0</v>
          </cell>
          <cell r="J43">
            <v>0</v>
          </cell>
        </row>
        <row r="44">
          <cell r="D44">
            <v>2355900</v>
          </cell>
          <cell r="E44">
            <v>5100</v>
          </cell>
          <cell r="F44">
            <v>334400</v>
          </cell>
          <cell r="G44">
            <v>0</v>
          </cell>
          <cell r="J44">
            <v>0</v>
          </cell>
        </row>
        <row r="45">
          <cell r="D45">
            <v>585900</v>
          </cell>
          <cell r="E45">
            <v>489100</v>
          </cell>
          <cell r="F45">
            <v>0</v>
          </cell>
          <cell r="G45">
            <v>107800</v>
          </cell>
          <cell r="J45">
            <v>0</v>
          </cell>
        </row>
        <row r="46">
          <cell r="D46">
            <v>0</v>
          </cell>
          <cell r="E46">
            <v>578100</v>
          </cell>
          <cell r="F46">
            <v>0</v>
          </cell>
          <cell r="G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45500</v>
          </cell>
          <cell r="J47">
            <v>0</v>
          </cell>
        </row>
        <row r="48">
          <cell r="D48">
            <v>2510400</v>
          </cell>
          <cell r="E48">
            <v>384000</v>
          </cell>
          <cell r="F48">
            <v>402900</v>
          </cell>
          <cell r="G48">
            <v>0</v>
          </cell>
          <cell r="J48">
            <v>0</v>
          </cell>
        </row>
        <row r="49">
          <cell r="D49">
            <v>1754600</v>
          </cell>
          <cell r="E49">
            <v>199400</v>
          </cell>
          <cell r="F49">
            <v>1274400</v>
          </cell>
          <cell r="G49">
            <v>0</v>
          </cell>
          <cell r="J49">
            <v>0</v>
          </cell>
        </row>
        <row r="50">
          <cell r="D50">
            <v>2935400</v>
          </cell>
          <cell r="E50">
            <v>0</v>
          </cell>
          <cell r="F50">
            <v>598200</v>
          </cell>
          <cell r="G50">
            <v>0</v>
          </cell>
          <cell r="J50">
            <v>0</v>
          </cell>
        </row>
        <row r="51">
          <cell r="D51">
            <v>0</v>
          </cell>
          <cell r="E51">
            <v>175900</v>
          </cell>
          <cell r="F51">
            <v>0</v>
          </cell>
          <cell r="G51">
            <v>0</v>
          </cell>
          <cell r="J51">
            <v>0</v>
          </cell>
        </row>
        <row r="52">
          <cell r="D52">
            <v>1598100</v>
          </cell>
          <cell r="E52">
            <v>0</v>
          </cell>
          <cell r="F52">
            <v>1088800</v>
          </cell>
          <cell r="G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15000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J54">
            <v>0</v>
          </cell>
        </row>
        <row r="55">
          <cell r="D55">
            <v>2582300</v>
          </cell>
          <cell r="E55">
            <v>1516500</v>
          </cell>
          <cell r="F55">
            <v>1152200</v>
          </cell>
          <cell r="G55">
            <v>97400</v>
          </cell>
          <cell r="J55">
            <v>0</v>
          </cell>
        </row>
        <row r="56">
          <cell r="D56">
            <v>892400</v>
          </cell>
          <cell r="E56">
            <v>2255900</v>
          </cell>
          <cell r="F56">
            <v>266400</v>
          </cell>
          <cell r="G56">
            <v>0</v>
          </cell>
          <cell r="J56">
            <v>0</v>
          </cell>
        </row>
        <row r="57">
          <cell r="D57">
            <v>3288600</v>
          </cell>
          <cell r="E57">
            <v>2418200</v>
          </cell>
          <cell r="F57">
            <v>0</v>
          </cell>
          <cell r="G57">
            <v>0</v>
          </cell>
          <cell r="J57">
            <v>0</v>
          </cell>
        </row>
        <row r="58">
          <cell r="D58">
            <v>4289900</v>
          </cell>
          <cell r="E58">
            <v>1397900</v>
          </cell>
          <cell r="F58">
            <v>140500</v>
          </cell>
          <cell r="G58">
            <v>374600</v>
          </cell>
          <cell r="J58">
            <v>0</v>
          </cell>
        </row>
        <row r="59">
          <cell r="D59">
            <v>6836300</v>
          </cell>
          <cell r="E59">
            <v>1150200</v>
          </cell>
          <cell r="F59">
            <v>151200</v>
          </cell>
          <cell r="G59">
            <v>147700</v>
          </cell>
          <cell r="J59">
            <v>0</v>
          </cell>
        </row>
        <row r="60">
          <cell r="D60">
            <v>1034700</v>
          </cell>
          <cell r="E60">
            <v>0</v>
          </cell>
          <cell r="F60">
            <v>0</v>
          </cell>
          <cell r="G60">
            <v>46000</v>
          </cell>
          <cell r="J60">
            <v>0</v>
          </cell>
        </row>
        <row r="61">
          <cell r="D61">
            <v>1190000</v>
          </cell>
          <cell r="E61">
            <v>768900</v>
          </cell>
          <cell r="F61">
            <v>286600</v>
          </cell>
          <cell r="G61">
            <v>0</v>
          </cell>
          <cell r="J61">
            <v>0</v>
          </cell>
        </row>
        <row r="62">
          <cell r="D62">
            <v>5210100</v>
          </cell>
          <cell r="E62">
            <v>2758700</v>
          </cell>
          <cell r="F62">
            <v>285700</v>
          </cell>
          <cell r="G62">
            <v>527000</v>
          </cell>
          <cell r="J62">
            <v>0</v>
          </cell>
        </row>
        <row r="63">
          <cell r="D63">
            <v>1186100</v>
          </cell>
          <cell r="E63">
            <v>1391000</v>
          </cell>
          <cell r="F63">
            <v>551200</v>
          </cell>
          <cell r="G63">
            <v>17500</v>
          </cell>
          <cell r="J63">
            <v>0</v>
          </cell>
        </row>
        <row r="64">
          <cell r="D64">
            <v>3565200</v>
          </cell>
          <cell r="E64">
            <v>914100</v>
          </cell>
          <cell r="F64">
            <v>750800</v>
          </cell>
          <cell r="G64">
            <v>49200</v>
          </cell>
          <cell r="J64">
            <v>0</v>
          </cell>
        </row>
        <row r="65">
          <cell r="D65">
            <v>1421500</v>
          </cell>
          <cell r="E65">
            <v>647400</v>
          </cell>
          <cell r="F65">
            <v>518900</v>
          </cell>
          <cell r="G65">
            <v>0</v>
          </cell>
          <cell r="J65">
            <v>0</v>
          </cell>
        </row>
        <row r="66">
          <cell r="D66">
            <v>3463000</v>
          </cell>
          <cell r="E66">
            <v>1953500</v>
          </cell>
          <cell r="F66">
            <v>1023200</v>
          </cell>
          <cell r="G66">
            <v>9700</v>
          </cell>
          <cell r="J66">
            <v>0</v>
          </cell>
        </row>
        <row r="67">
          <cell r="D67">
            <v>4632900</v>
          </cell>
          <cell r="E67">
            <v>2291300</v>
          </cell>
          <cell r="F67">
            <v>2792200</v>
          </cell>
          <cell r="G67">
            <v>353500</v>
          </cell>
          <cell r="J67">
            <v>0</v>
          </cell>
        </row>
        <row r="68">
          <cell r="D68">
            <v>1025100</v>
          </cell>
          <cell r="E68">
            <v>81000</v>
          </cell>
          <cell r="F68">
            <v>1103600</v>
          </cell>
          <cell r="G68">
            <v>0</v>
          </cell>
          <cell r="J68">
            <v>0</v>
          </cell>
        </row>
        <row r="69">
          <cell r="D69">
            <v>2372100</v>
          </cell>
          <cell r="E69">
            <v>0</v>
          </cell>
          <cell r="F69">
            <v>618300</v>
          </cell>
          <cell r="G69">
            <v>0</v>
          </cell>
          <cell r="J69">
            <v>0</v>
          </cell>
        </row>
        <row r="70">
          <cell r="D70">
            <v>5403800</v>
          </cell>
          <cell r="E70">
            <v>0</v>
          </cell>
          <cell r="F70">
            <v>1500000</v>
          </cell>
          <cell r="G70">
            <v>0</v>
          </cell>
          <cell r="J70">
            <v>0</v>
          </cell>
        </row>
        <row r="71">
          <cell r="D71">
            <v>6589000</v>
          </cell>
          <cell r="E71">
            <v>0</v>
          </cell>
          <cell r="F71">
            <v>1214300</v>
          </cell>
          <cell r="G71">
            <v>496100</v>
          </cell>
          <cell r="J71">
            <v>0</v>
          </cell>
        </row>
        <row r="72">
          <cell r="D72">
            <v>3150200</v>
          </cell>
          <cell r="E72">
            <v>908100</v>
          </cell>
          <cell r="F72">
            <v>837100</v>
          </cell>
          <cell r="G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3334000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J74">
            <v>0</v>
          </cell>
        </row>
        <row r="75">
          <cell r="D75">
            <v>0</v>
          </cell>
          <cell r="E75">
            <v>702300</v>
          </cell>
          <cell r="F75">
            <v>390600</v>
          </cell>
          <cell r="G75">
            <v>0</v>
          </cell>
          <cell r="J75">
            <v>0</v>
          </cell>
        </row>
        <row r="76">
          <cell r="D76">
            <v>1037100</v>
          </cell>
          <cell r="E76">
            <v>551800</v>
          </cell>
          <cell r="F76">
            <v>534900</v>
          </cell>
          <cell r="G76">
            <v>0</v>
          </cell>
          <cell r="J76">
            <v>0</v>
          </cell>
        </row>
        <row r="77">
          <cell r="D77">
            <v>1308100</v>
          </cell>
          <cell r="E77">
            <v>600900</v>
          </cell>
          <cell r="F77">
            <v>1314500</v>
          </cell>
          <cell r="G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</row>
        <row r="79">
          <cell r="D79">
            <v>0</v>
          </cell>
          <cell r="E79">
            <v>141100</v>
          </cell>
          <cell r="F79">
            <v>911300</v>
          </cell>
          <cell r="G79">
            <v>0</v>
          </cell>
          <cell r="J79">
            <v>0</v>
          </cell>
        </row>
        <row r="80">
          <cell r="D80">
            <v>1281800</v>
          </cell>
          <cell r="E80">
            <v>1875000</v>
          </cell>
          <cell r="F80">
            <v>1836900</v>
          </cell>
          <cell r="G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abSelected="1" zoomScaleNormal="100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6" customWidth="1"/>
    <col min="2" max="2" width="115.42578125" style="6" customWidth="1"/>
    <col min="3" max="3" width="65.140625" style="6" bestFit="1" customWidth="1"/>
    <col min="4" max="4" width="5.42578125" style="6" customWidth="1"/>
    <col min="5" max="5" width="16.140625" style="6" customWidth="1"/>
    <col min="6" max="6" width="1.85546875" style="6" customWidth="1"/>
    <col min="7" max="16384" width="11.42578125" style="6" hidden="1"/>
  </cols>
  <sheetData>
    <row r="1" spans="1:19" s="1" customFormat="1" ht="15" x14ac:dyDescent="0.2">
      <c r="B1" s="2" t="s">
        <v>94</v>
      </c>
      <c r="C1" s="2"/>
      <c r="D1" s="2"/>
    </row>
    <row r="2" spans="1:19" s="1" customFormat="1" ht="27.75" customHeight="1" x14ac:dyDescent="0.2">
      <c r="B2" s="4" t="s">
        <v>249</v>
      </c>
      <c r="C2" s="4"/>
      <c r="D2" s="4"/>
    </row>
    <row r="3" spans="1:19" s="1" customFormat="1" ht="35.25" customHeight="1" x14ac:dyDescent="0.2">
      <c r="B3" s="5" t="str">
        <f>CONCATENATE("Definitive Finanzausgleichsbeiträge ",$C$7)</f>
        <v>Definitive Finanzausgleichsbeiträge 2020</v>
      </c>
      <c r="C3" s="194"/>
      <c r="D3" s="5"/>
    </row>
    <row r="4" spans="1:19" s="1" customFormat="1" x14ac:dyDescent="0.2"/>
    <row r="5" spans="1:19" s="1" customFormat="1" ht="15.75" x14ac:dyDescent="0.2">
      <c r="B5" s="4" t="s">
        <v>95</v>
      </c>
      <c r="C5" s="78"/>
      <c r="S5" s="3"/>
    </row>
    <row r="6" spans="1:19" s="1" customFormat="1" x14ac:dyDescent="0.2">
      <c r="B6" s="4"/>
      <c r="S6" s="3"/>
    </row>
    <row r="7" spans="1:19" s="1" customFormat="1" ht="15.75" x14ac:dyDescent="0.2">
      <c r="B7" s="4" t="s">
        <v>96</v>
      </c>
      <c r="C7" s="80">
        <v>2020</v>
      </c>
      <c r="S7" s="3"/>
    </row>
    <row r="8" spans="1:19" ht="15" customHeight="1" thickBot="1" x14ac:dyDescent="0.25">
      <c r="G8" s="79"/>
    </row>
    <row r="9" spans="1:19" s="2" customFormat="1" ht="22.5" customHeight="1" thickBot="1" x14ac:dyDescent="0.25">
      <c r="A9" s="57"/>
      <c r="B9" s="57" t="s">
        <v>250</v>
      </c>
      <c r="C9" s="57"/>
      <c r="D9" s="57"/>
      <c r="E9" s="57"/>
      <c r="F9" s="57"/>
    </row>
    <row r="10" spans="1:19" ht="5.25" customHeight="1" x14ac:dyDescent="0.2"/>
    <row r="11" spans="1:19" s="1" customFormat="1" ht="17.25" customHeight="1" x14ac:dyDescent="0.2">
      <c r="A11" s="12"/>
      <c r="B11" s="12" t="s">
        <v>132</v>
      </c>
      <c r="C11" s="12"/>
      <c r="D11" s="12" t="s">
        <v>104</v>
      </c>
      <c r="E11" s="58" t="e">
        <f>E29</f>
        <v>#N/A</v>
      </c>
      <c r="F11" s="12"/>
    </row>
    <row r="12" spans="1:19" s="1" customFormat="1" ht="17.25" customHeight="1" x14ac:dyDescent="0.2">
      <c r="A12" s="59"/>
      <c r="B12" s="59" t="s">
        <v>133</v>
      </c>
      <c r="C12" s="59"/>
      <c r="D12" s="59" t="s">
        <v>104</v>
      </c>
      <c r="E12" s="60" t="e">
        <f>E47</f>
        <v>#N/A</v>
      </c>
      <c r="F12" s="59"/>
    </row>
    <row r="13" spans="1:19" s="1" customFormat="1" ht="17.25" customHeight="1" x14ac:dyDescent="0.2">
      <c r="A13" s="59"/>
      <c r="B13" s="59" t="s">
        <v>134</v>
      </c>
      <c r="C13" s="59"/>
      <c r="D13" s="59" t="s">
        <v>104</v>
      </c>
      <c r="E13" s="60" t="e">
        <f>E110</f>
        <v>#N/A</v>
      </c>
      <c r="F13" s="59"/>
    </row>
    <row r="14" spans="1:19" s="1" customFormat="1" ht="17.25" customHeight="1" x14ac:dyDescent="0.2">
      <c r="A14" s="59"/>
      <c r="B14" s="59" t="s">
        <v>135</v>
      </c>
      <c r="C14" s="59"/>
      <c r="D14" s="59" t="s">
        <v>104</v>
      </c>
      <c r="E14" s="60" t="e">
        <f>E82</f>
        <v>#N/A</v>
      </c>
      <c r="F14" s="59"/>
    </row>
    <row r="15" spans="1:19" s="1" customFormat="1" ht="17.25" customHeight="1" x14ac:dyDescent="0.2">
      <c r="A15" s="61"/>
      <c r="B15" s="61" t="s">
        <v>136</v>
      </c>
      <c r="C15" s="61"/>
      <c r="D15" s="61" t="s">
        <v>104</v>
      </c>
      <c r="E15" s="62">
        <f>E116</f>
        <v>0</v>
      </c>
      <c r="F15" s="61"/>
    </row>
    <row r="16" spans="1:19" s="1" customFormat="1" ht="17.25" customHeight="1" x14ac:dyDescent="0.2">
      <c r="A16" s="63"/>
      <c r="B16" s="63" t="s">
        <v>137</v>
      </c>
      <c r="C16" s="63"/>
      <c r="D16" s="63" t="s">
        <v>104</v>
      </c>
      <c r="E16" s="64" t="e">
        <f>E120</f>
        <v>#N/A</v>
      </c>
      <c r="F16" s="63"/>
    </row>
    <row r="17" spans="1:6" s="4" customFormat="1" ht="22.5" customHeight="1" x14ac:dyDescent="0.2">
      <c r="A17" s="65"/>
      <c r="B17" s="65" t="s">
        <v>251</v>
      </c>
      <c r="C17" s="65"/>
      <c r="D17" s="65" t="s">
        <v>104</v>
      </c>
      <c r="E17" s="66" t="e">
        <f>SUM(E11:E16)</f>
        <v>#N/A</v>
      </c>
      <c r="F17" s="65"/>
    </row>
    <row r="18" spans="1:6" s="1" customFormat="1" ht="17.25" customHeight="1" x14ac:dyDescent="0.2">
      <c r="A18" s="67"/>
      <c r="B18" s="67" t="s">
        <v>138</v>
      </c>
      <c r="C18" s="67"/>
      <c r="D18" s="67" t="s">
        <v>104</v>
      </c>
      <c r="E18" s="68" t="e">
        <f>E17/VLOOKUP($C$5,Basis!$B$5:$BL$81,14,FALSE)</f>
        <v>#N/A</v>
      </c>
      <c r="F18" s="67"/>
    </row>
    <row r="19" spans="1:6" ht="23.25" customHeight="1" thickBot="1" x14ac:dyDescent="0.25"/>
    <row r="20" spans="1:6" s="9" customFormat="1" ht="22.5" customHeight="1" thickBot="1" x14ac:dyDescent="0.25">
      <c r="A20" s="7"/>
      <c r="B20" s="8" t="s">
        <v>97</v>
      </c>
      <c r="C20" s="7"/>
      <c r="D20" s="7"/>
      <c r="E20" s="7"/>
      <c r="F20" s="7"/>
    </row>
    <row r="21" spans="1:6" ht="5.25" customHeight="1" x14ac:dyDescent="0.25">
      <c r="A21" s="10"/>
      <c r="B21" s="11"/>
      <c r="C21" s="10"/>
      <c r="D21" s="10"/>
      <c r="E21" s="10"/>
      <c r="F21" s="10"/>
    </row>
    <row r="22" spans="1:6" s="1" customFormat="1" ht="22.5" customHeight="1" x14ac:dyDescent="0.2">
      <c r="A22" s="12"/>
      <c r="B22" s="13" t="s">
        <v>98</v>
      </c>
      <c r="C22" s="14"/>
      <c r="D22" s="14"/>
      <c r="E22" s="12"/>
      <c r="F22" s="12"/>
    </row>
    <row r="23" spans="1:6" s="1" customFormat="1" ht="22.5" customHeight="1" x14ac:dyDescent="0.2">
      <c r="A23" s="15"/>
      <c r="B23" s="16" t="str">
        <f>CONCATENATE("Politische Gemeinde ",$C$5," ",$C$7,"; definitive Daten")</f>
        <v>Politische Gemeinde  2020; definitive Daten</v>
      </c>
      <c r="C23" s="15"/>
      <c r="D23" s="15"/>
      <c r="E23" s="15"/>
      <c r="F23" s="15"/>
    </row>
    <row r="24" spans="1:6" s="1" customFormat="1" ht="34.5" customHeight="1" x14ac:dyDescent="0.2">
      <c r="A24" s="17"/>
      <c r="B24" s="18" t="s">
        <v>99</v>
      </c>
      <c r="C24" s="19" t="s">
        <v>163</v>
      </c>
      <c r="D24" s="19"/>
      <c r="E24" s="17"/>
      <c r="F24" s="17"/>
    </row>
    <row r="25" spans="1:6" ht="17.25" customHeight="1" x14ac:dyDescent="0.2">
      <c r="A25" s="20"/>
      <c r="B25" s="21" t="s">
        <v>100</v>
      </c>
      <c r="C25" s="21" t="s">
        <v>101</v>
      </c>
      <c r="D25" s="21" t="s">
        <v>102</v>
      </c>
      <c r="E25" s="22" t="e">
        <f>VLOOKUP($C$5,Basis!$B$5:$BL$81,47,FALSE)</f>
        <v>#N/A</v>
      </c>
      <c r="F25" s="20"/>
    </row>
    <row r="26" spans="1:6" ht="17.25" customHeight="1" x14ac:dyDescent="0.3">
      <c r="A26" s="23"/>
      <c r="B26" s="21" t="str">
        <f>CONCATENATE("Kantonaler Durchschnitt der technischen Steuerkraft der Jahre ",$C$7-3," und ",$C$7-2)</f>
        <v>Kantonaler Durchschnitt der technischen Steuerkraft der Jahre 2017 und 2018</v>
      </c>
      <c r="C26" s="21" t="s">
        <v>103</v>
      </c>
      <c r="D26" s="21" t="s">
        <v>104</v>
      </c>
      <c r="E26" s="24" t="e">
        <f>VLOOKUP($C$5,Basis!$B$5:$BL$81,46,FALSE)</f>
        <v>#N/A</v>
      </c>
      <c r="F26" s="23"/>
    </row>
    <row r="27" spans="1:6" ht="17.25" customHeight="1" x14ac:dyDescent="0.3">
      <c r="A27" s="23"/>
      <c r="B27" s="21" t="str">
        <f>CONCATENATE("Durchschnitt der technischen Steuerkraft der Gemeinde ",$C$5," in den Jahren ",$C$7-3," und ",$C$7-2)</f>
        <v>Durchschnitt der technischen Steuerkraft der Gemeinde  in den Jahren 2017 und 2018</v>
      </c>
      <c r="C27" s="21" t="s">
        <v>105</v>
      </c>
      <c r="D27" s="21" t="s">
        <v>104</v>
      </c>
      <c r="E27" s="24" t="e">
        <f>VLOOKUP($C$5,Basis!$B$5:$BL$81,45,FALSE)</f>
        <v>#N/A</v>
      </c>
      <c r="F27" s="23"/>
    </row>
    <row r="28" spans="1:6" ht="17.25" customHeight="1" x14ac:dyDescent="0.3">
      <c r="A28" s="23"/>
      <c r="B28" s="21" t="str">
        <f>CONCATENATE("Einwohnerzahl der Gemeinde ",$C$5," Ende ",$C$7-3)</f>
        <v>Einwohnerzahl der Gemeinde  Ende 2017</v>
      </c>
      <c r="C28" s="21" t="s">
        <v>106</v>
      </c>
      <c r="D28" s="21" t="s">
        <v>107</v>
      </c>
      <c r="E28" s="25" t="e">
        <f>VLOOKUP($C$5,Basis!$B$5:$BL$81,13,FALSE)</f>
        <v>#N/A</v>
      </c>
      <c r="F28" s="23"/>
    </row>
    <row r="29" spans="1:6" s="1" customFormat="1" ht="22.5" customHeight="1" x14ac:dyDescent="0.2">
      <c r="A29" s="26"/>
      <c r="B29" s="27" t="str">
        <f>CONCATENATE("definitiver Beitrag an die Gemeinde ",$C$5," aus dem Ressourcenausgleich ",$C$7)</f>
        <v>definitiver Beitrag an die Gemeinde  aus dem Ressourcenausgleich 2020</v>
      </c>
      <c r="C29" s="26" t="s">
        <v>108</v>
      </c>
      <c r="D29" s="26" t="s">
        <v>104</v>
      </c>
      <c r="E29" s="28" t="e">
        <f>IF(E27&lt;E25*E26,ROUND((E25*E26-E27)*E28,-2),0)</f>
        <v>#N/A</v>
      </c>
      <c r="F29" s="26"/>
    </row>
    <row r="30" spans="1:6" ht="5.25" customHeight="1" x14ac:dyDescent="0.2">
      <c r="A30" s="193"/>
      <c r="B30" s="193"/>
      <c r="C30" s="193"/>
      <c r="D30" s="193"/>
      <c r="E30" s="193"/>
      <c r="F30" s="193"/>
    </row>
    <row r="31" spans="1:6" s="4" customFormat="1" ht="22.5" customHeight="1" x14ac:dyDescent="0.2">
      <c r="A31" s="13"/>
      <c r="B31" s="13" t="s">
        <v>109</v>
      </c>
      <c r="C31" s="13"/>
      <c r="D31" s="13"/>
      <c r="E31" s="13"/>
      <c r="F31" s="13"/>
    </row>
    <row r="32" spans="1:6" s="4" customFormat="1" ht="22.5" customHeight="1" x14ac:dyDescent="0.2">
      <c r="A32" s="16"/>
      <c r="B32" s="16" t="str">
        <f>CONCATENATE("Politische Gemeinde ",$C$5," ",$C$7,"; definitive Daten")</f>
        <v>Politische Gemeinde  2020; definitive Daten</v>
      </c>
      <c r="C32" s="16"/>
      <c r="D32" s="16"/>
      <c r="E32" s="16"/>
      <c r="F32" s="16"/>
    </row>
    <row r="33" spans="1:6" s="50" customFormat="1" ht="22.5" customHeight="1" x14ac:dyDescent="0.2">
      <c r="A33" s="12"/>
      <c r="B33" s="14" t="s">
        <v>180</v>
      </c>
      <c r="C33" s="14" t="s">
        <v>164</v>
      </c>
      <c r="D33" s="12"/>
      <c r="E33" s="12"/>
      <c r="F33" s="12"/>
    </row>
    <row r="34" spans="1:6" s="1" customFormat="1" ht="22.5" customHeight="1" x14ac:dyDescent="0.2">
      <c r="A34" s="59"/>
      <c r="B34" s="165" t="s">
        <v>179</v>
      </c>
      <c r="C34" s="165" t="s">
        <v>167</v>
      </c>
      <c r="D34" s="59"/>
      <c r="E34" s="59"/>
      <c r="F34" s="59"/>
    </row>
    <row r="35" spans="1:6" s="1" customFormat="1" ht="22.5" customHeight="1" x14ac:dyDescent="0.2">
      <c r="A35" s="61"/>
      <c r="B35" s="167" t="s">
        <v>166</v>
      </c>
      <c r="C35" s="167" t="s">
        <v>168</v>
      </c>
      <c r="D35" s="61"/>
      <c r="E35" s="61"/>
      <c r="F35" s="61"/>
    </row>
    <row r="36" spans="1:6" s="1" customFormat="1" ht="22.5" customHeight="1" x14ac:dyDescent="0.2">
      <c r="A36" s="59"/>
      <c r="B36" s="165" t="str">
        <f>CONCATENATE("Standardisierter Indikator der gewichteten Strassenlänge je Einwohner/in der Gemeinde ",C5," per Ende ",C7-2)</f>
        <v>Standardisierter Indikator der gewichteten Strassenlänge je Einwohner/in der Gemeinde  per Ende 2018</v>
      </c>
      <c r="C36" s="165" t="s">
        <v>169</v>
      </c>
      <c r="D36" s="59" t="s">
        <v>119</v>
      </c>
      <c r="E36" s="59" t="e">
        <f>VLOOKUP($C$5,Basis!$B$5:$BL$81,49,FALSE)</f>
        <v>#N/A</v>
      </c>
      <c r="F36" s="59"/>
    </row>
    <row r="37" spans="1:6" s="1" customFormat="1" ht="22.5" customHeight="1" x14ac:dyDescent="0.2">
      <c r="A37" s="59"/>
      <c r="B37" s="166" t="str">
        <f>CONCATENATE("Standardisierter Indikator des Anteils der Einwohner/innen mit Wohnsitz über 800 Meter über Meer der Gemeinde ",C5," per Ende ",C7-2)</f>
        <v>Standardisierter Indikator des Anteils der Einwohner/innen mit Wohnsitz über 800 Meter über Meer der Gemeinde  per Ende 2018</v>
      </c>
      <c r="C37" s="165" t="s">
        <v>170</v>
      </c>
      <c r="D37" s="59" t="s">
        <v>119</v>
      </c>
      <c r="E37" s="59" t="e">
        <f>VLOOKUP($C$5,Basis!$B$5:$BL$81,50,FALSE)</f>
        <v>#N/A</v>
      </c>
      <c r="F37" s="59"/>
    </row>
    <row r="38" spans="1:6" s="1" customFormat="1" ht="22.5" customHeight="1" x14ac:dyDescent="0.2">
      <c r="A38" s="59"/>
      <c r="B38" s="165" t="s">
        <v>172</v>
      </c>
      <c r="C38" s="165" t="s">
        <v>173</v>
      </c>
      <c r="D38" s="59" t="s">
        <v>119</v>
      </c>
      <c r="E38" s="59" t="e">
        <f>VLOOKUP($C$5,Basis!$B$5:$BL$81,51,FALSE)</f>
        <v>#N/A</v>
      </c>
      <c r="F38" s="59"/>
    </row>
    <row r="39" spans="1:6" s="1" customFormat="1" ht="22.5" customHeight="1" x14ac:dyDescent="0.2">
      <c r="A39" s="59"/>
      <c r="B39" s="165" t="str">
        <f>CONCATENATE("Standardisierter Indikator der Gemeindefläche je Einwohner/in der Gemeinde ",C5," per Ende ",C7-2)</f>
        <v>Standardisierter Indikator der Gemeindefläche je Einwohner/in der Gemeinde  per Ende 2018</v>
      </c>
      <c r="C39" s="165" t="s">
        <v>171</v>
      </c>
      <c r="D39" s="59" t="s">
        <v>119</v>
      </c>
      <c r="E39" s="59" t="e">
        <f>VLOOKUP($C$5,Basis!$B$5:$BL$81,52,FALSE)</f>
        <v>#N/A</v>
      </c>
      <c r="F39" s="59"/>
    </row>
    <row r="40" spans="1:6" s="1" customFormat="1" ht="22.5" customHeight="1" x14ac:dyDescent="0.2">
      <c r="A40" s="59"/>
      <c r="B40" s="165" t="str">
        <f>CONCATENATE("Summe der gewichteten Indikatoren der Gemeinde ",C5," per Ende ",C7-2)</f>
        <v>Summe der gewichteten Indikatoren der Gemeinde  per Ende 2018</v>
      </c>
      <c r="C40" s="165" t="s">
        <v>174</v>
      </c>
      <c r="D40" s="59" t="s">
        <v>119</v>
      </c>
      <c r="E40" s="59" t="e">
        <f>E36+E37+E38+E39</f>
        <v>#N/A</v>
      </c>
      <c r="F40" s="59"/>
    </row>
    <row r="41" spans="1:6" s="1" customFormat="1" ht="22.5" customHeight="1" x14ac:dyDescent="0.2">
      <c r="A41" s="59"/>
      <c r="B41" s="165" t="s">
        <v>175</v>
      </c>
      <c r="C41" s="165" t="s">
        <v>176</v>
      </c>
      <c r="D41" s="59" t="s">
        <v>119</v>
      </c>
      <c r="E41" s="59" t="e">
        <f>VLOOKUP($C$5,Basis!$B$5:$BL$81,53,FALSE)</f>
        <v>#N/A</v>
      </c>
      <c r="F41" s="59"/>
    </row>
    <row r="42" spans="1:6" s="1" customFormat="1" ht="22.5" customHeight="1" x14ac:dyDescent="0.2">
      <c r="A42" s="59"/>
      <c r="B42" s="165" t="str">
        <f>CONCATENATE("Einwohnergewichtet standardisierter Indexwert Weite der Gemeinde ",C5," per Ende ",C7-2)</f>
        <v>Einwohnergewichtet standardisierter Indexwert Weite der Gemeinde  per Ende 2018</v>
      </c>
      <c r="C42" s="165" t="s">
        <v>226</v>
      </c>
      <c r="D42" s="59" t="s">
        <v>119</v>
      </c>
      <c r="E42" s="59" t="e">
        <f>E40/E41</f>
        <v>#N/A</v>
      </c>
      <c r="F42" s="59"/>
    </row>
    <row r="43" spans="1:6" s="1" customFormat="1" ht="17.25" customHeight="1" x14ac:dyDescent="0.2">
      <c r="A43" s="29"/>
      <c r="B43" s="30" t="str">
        <f>CONCATENATE("Einwohnerzahl der Gemeinde ",$C$5," Ende ",$C$7-2)</f>
        <v>Einwohnerzahl der Gemeinde  Ende 2018</v>
      </c>
      <c r="C43" s="30" t="s">
        <v>106</v>
      </c>
      <c r="D43" s="30" t="s">
        <v>107</v>
      </c>
      <c r="E43" s="187" t="e">
        <f>VLOOKUP($C$5,Basis!$B$5:$BL$81,14,FALSE)</f>
        <v>#N/A</v>
      </c>
      <c r="F43" s="29"/>
    </row>
    <row r="44" spans="1:6" s="1" customFormat="1" ht="17.25" customHeight="1" x14ac:dyDescent="0.2">
      <c r="A44" s="29"/>
      <c r="B44" s="30" t="s">
        <v>178</v>
      </c>
      <c r="C44" s="30" t="s">
        <v>110</v>
      </c>
      <c r="D44" s="30" t="s">
        <v>104</v>
      </c>
      <c r="E44" s="186" t="e">
        <f>VLOOKUP($C$5,Basis!$B$5:$BL$81,54,FALSE)</f>
        <v>#N/A</v>
      </c>
      <c r="F44" s="29"/>
    </row>
    <row r="45" spans="1:6" s="1" customFormat="1" ht="17.25" customHeight="1" x14ac:dyDescent="0.2">
      <c r="A45" s="29"/>
      <c r="B45" s="30" t="s">
        <v>177</v>
      </c>
      <c r="C45" s="30" t="s">
        <v>225</v>
      </c>
      <c r="D45" s="30" t="s">
        <v>102</v>
      </c>
      <c r="E45" s="189" t="e">
        <f>VLOOKUP($C$5,Basis!$B$5:$BL$81,55,FALSE)</f>
        <v>#N/A</v>
      </c>
      <c r="F45" s="29"/>
    </row>
    <row r="46" spans="1:6" s="1" customFormat="1" ht="17.25" customHeight="1" x14ac:dyDescent="0.2">
      <c r="A46" s="29"/>
      <c r="B46" s="30" t="s">
        <v>111</v>
      </c>
      <c r="C46" s="30"/>
      <c r="D46" s="30" t="s">
        <v>102</v>
      </c>
      <c r="E46" s="31" t="e">
        <f>VLOOKUP($C$5,Basis!$B$5:$BL$81,48,FALSE)</f>
        <v>#N/A</v>
      </c>
      <c r="F46" s="29"/>
    </row>
    <row r="47" spans="1:6" s="4" customFormat="1" ht="22.5" customHeight="1" x14ac:dyDescent="0.2">
      <c r="A47" s="26"/>
      <c r="B47" s="27" t="str">
        <f>CONCATENATE("definitiver Beitrag an die Gemeinde ",$C$5," aus dem Sonderlastenausgleich Weite ",$C$7)</f>
        <v>definitiver Beitrag an die Gemeinde  aus dem Sonderlastenausgleich Weite 2020</v>
      </c>
      <c r="C47" s="26" t="s">
        <v>112</v>
      </c>
      <c r="D47" s="26" t="s">
        <v>104</v>
      </c>
      <c r="E47" s="28" t="e">
        <f>IF(ROUND(E42*E43*E44*E45+(E42*E43*E44*E45)*E46,-2)&gt;0,ROUND(E42*E43*E44*E45+(E42*E43*E44*E45)*E46,-2),0)</f>
        <v>#N/A</v>
      </c>
      <c r="F47" s="26"/>
    </row>
    <row r="48" spans="1:6" ht="4.5" customHeight="1" x14ac:dyDescent="0.2">
      <c r="A48" s="193"/>
      <c r="B48" s="193"/>
      <c r="C48" s="193"/>
      <c r="D48" s="193"/>
      <c r="E48" s="193"/>
      <c r="F48" s="193"/>
    </row>
    <row r="49" spans="1:6" s="1" customFormat="1" ht="22.5" customHeight="1" x14ac:dyDescent="0.2">
      <c r="A49" s="13"/>
      <c r="B49" s="13" t="s">
        <v>161</v>
      </c>
      <c r="C49" s="13"/>
      <c r="D49" s="13"/>
      <c r="E49" s="13"/>
      <c r="F49" s="13"/>
    </row>
    <row r="50" spans="1:6" s="1" customFormat="1" ht="22.5" customHeight="1" x14ac:dyDescent="0.2">
      <c r="A50" s="16"/>
      <c r="B50" s="16" t="str">
        <f>CONCATENATE("Politische Gemeinde ",$C$5," ",$C$7,"; definitive Daten")</f>
        <v>Politische Gemeinde  2020; definitive Daten</v>
      </c>
      <c r="C50" s="16"/>
      <c r="D50" s="16"/>
      <c r="E50" s="16"/>
      <c r="F50" s="16"/>
    </row>
    <row r="51" spans="1:6" s="4" customFormat="1" ht="22.5" customHeight="1" x14ac:dyDescent="0.2">
      <c r="A51" s="32"/>
      <c r="B51" s="32" t="s">
        <v>113</v>
      </c>
      <c r="C51" s="32"/>
      <c r="D51" s="32"/>
      <c r="E51" s="32"/>
      <c r="F51" s="32"/>
    </row>
    <row r="52" spans="1:6" s="1" customFormat="1" ht="22.5" customHeight="1" x14ac:dyDescent="0.2">
      <c r="A52" s="33"/>
      <c r="B52" s="34" t="s">
        <v>114</v>
      </c>
      <c r="C52" s="34" t="s">
        <v>181</v>
      </c>
      <c r="D52" s="33"/>
      <c r="E52" s="33"/>
      <c r="F52" s="33"/>
    </row>
    <row r="53" spans="1:6" s="1" customFormat="1" ht="17.25" customHeight="1" x14ac:dyDescent="0.2">
      <c r="A53" s="35"/>
      <c r="B53" s="36" t="str">
        <f>CONCATENATE("Nettoaufwand der Gemeinde ",$C$5," für die Unterbringung von Kindern und Jugendlichen je Einwohner/in im Jahr ",$C$7-2)</f>
        <v>Nettoaufwand der Gemeinde  für die Unterbringung von Kindern und Jugendlichen je Einwohner/in im Jahr 2018</v>
      </c>
      <c r="C53" s="36" t="s">
        <v>182</v>
      </c>
      <c r="D53" s="36" t="s">
        <v>104</v>
      </c>
      <c r="E53" s="46" t="e">
        <f>VLOOKUP($C$5,Basis!$B$5:$BL$81,22,FALSE)/VLOOKUP($C$5,Basis!$B$5:$BL$81,14,FALSE)</f>
        <v>#N/A</v>
      </c>
      <c r="F53" s="35"/>
    </row>
    <row r="54" spans="1:6" s="1" customFormat="1" ht="17.25" customHeight="1" x14ac:dyDescent="0.2">
      <c r="A54" s="35"/>
      <c r="B54" s="36" t="str">
        <f>CONCATENATE("Nettoaufwand für die Unterbringung von Kindern und Jugendlichen je Einwohner/in im kantonalen Durchschnitt im Jahr ",$C$7-2)</f>
        <v>Nettoaufwand für die Unterbringung von Kindern und Jugendlichen je Einwohner/in im kantonalen Durchschnitt im Jahr 2018</v>
      </c>
      <c r="C54" s="36" t="s">
        <v>183</v>
      </c>
      <c r="D54" s="36" t="s">
        <v>104</v>
      </c>
      <c r="E54" s="46">
        <f>Basis!W82/Basis!O82</f>
        <v>34.253614813560056</v>
      </c>
      <c r="F54" s="35"/>
    </row>
    <row r="55" spans="1:6" s="1" customFormat="1" ht="17.25" customHeight="1" x14ac:dyDescent="0.2">
      <c r="A55" s="35"/>
      <c r="B55" s="36" t="str">
        <f>CONCATENATE("Einwohnerzahl der Gemeinde ",$C$5," Ende ",$C$7-2)</f>
        <v>Einwohnerzahl der Gemeinde  Ende 2018</v>
      </c>
      <c r="C55" s="36" t="s">
        <v>151</v>
      </c>
      <c r="D55" s="36" t="s">
        <v>107</v>
      </c>
      <c r="E55" s="38" t="e">
        <f>VLOOKUP($C$5,Basis!$B$5:$BL$81,14,FALSE)</f>
        <v>#N/A</v>
      </c>
      <c r="F55" s="35"/>
    </row>
    <row r="56" spans="1:6" s="1" customFormat="1" ht="17.25" customHeight="1" x14ac:dyDescent="0.2">
      <c r="A56" s="35"/>
      <c r="B56" s="36" t="s">
        <v>184</v>
      </c>
      <c r="C56" s="36" t="s">
        <v>185</v>
      </c>
      <c r="D56" s="36" t="s">
        <v>102</v>
      </c>
      <c r="E56" s="190" t="e">
        <f>VLOOKUP($C$5,Basis!$B$5:$BL$81,61,FALSE)</f>
        <v>#N/A</v>
      </c>
      <c r="F56" s="35"/>
    </row>
    <row r="57" spans="1:6" s="1" customFormat="1" ht="22.5" customHeight="1" x14ac:dyDescent="0.2">
      <c r="A57" s="39"/>
      <c r="B57" s="39" t="str">
        <f>CONCATENATE("definitiver Beitrag an die Kosten für die Unterbringung von Kindern und Jugendlichen ",$C$7," an die Gemeinde ",$C$5)</f>
        <v xml:space="preserve">definitiver Beitrag an die Kosten für die Unterbringung von Kindern und Jugendlichen 2020 an die Gemeinde </v>
      </c>
      <c r="C57" s="40" t="s">
        <v>152</v>
      </c>
      <c r="D57" s="40" t="s">
        <v>104</v>
      </c>
      <c r="E57" s="41" t="e">
        <f>IF((E53-E54)*E55*E56&gt;0,(E53-E54)*E55*E56,0)</f>
        <v>#N/A</v>
      </c>
      <c r="F57" s="39"/>
    </row>
    <row r="58" spans="1:6" ht="5.25" customHeight="1" x14ac:dyDescent="0.2">
      <c r="A58" s="42"/>
      <c r="B58" s="42"/>
      <c r="C58" s="42"/>
      <c r="D58" s="42"/>
      <c r="E58" s="42"/>
      <c r="F58" s="42"/>
    </row>
    <row r="59" spans="1:6" s="4" customFormat="1" ht="17.25" customHeight="1" x14ac:dyDescent="0.2">
      <c r="A59" s="43"/>
      <c r="B59" s="43" t="s">
        <v>115</v>
      </c>
      <c r="C59" s="43"/>
      <c r="D59" s="43"/>
      <c r="E59" s="43"/>
      <c r="F59" s="43"/>
    </row>
    <row r="60" spans="1:6" s="1" customFormat="1" ht="22.5" customHeight="1" x14ac:dyDescent="0.2">
      <c r="A60" s="33"/>
      <c r="B60" s="34" t="s">
        <v>116</v>
      </c>
      <c r="C60" s="34" t="s">
        <v>186</v>
      </c>
      <c r="D60" s="33"/>
      <c r="E60" s="33"/>
      <c r="F60" s="33"/>
    </row>
    <row r="61" spans="1:6" s="1" customFormat="1" ht="17.25" customHeight="1" x14ac:dyDescent="0.2">
      <c r="A61" s="35"/>
      <c r="B61" s="36" t="str">
        <f>CONCATENATE("Nettoaufwand der Gemeinde ",$C$5," für die Sozialhilfe je Einwohner/in im Jahr ",$C$7-2)</f>
        <v>Nettoaufwand der Gemeinde  für die Sozialhilfe je Einwohner/in im Jahr 2018</v>
      </c>
      <c r="C61" s="36" t="s">
        <v>187</v>
      </c>
      <c r="D61" s="36" t="s">
        <v>104</v>
      </c>
      <c r="E61" s="46" t="e">
        <f>VLOOKUP($C$5,Basis!$B$5:$BL$81,23,FALSE)/VLOOKUP($C$5,Basis!$B$5:$BL$81,14,FALSE)</f>
        <v>#N/A</v>
      </c>
      <c r="F61" s="35"/>
    </row>
    <row r="62" spans="1:6" s="1" customFormat="1" ht="17.25" customHeight="1" x14ac:dyDescent="0.2">
      <c r="A62" s="35"/>
      <c r="B62" s="36" t="str">
        <f>CONCATENATE("Nettoaufwand für die Sozialhilfe je Einwohner/in im kantonalen Durchschnitt im Jahr ",$C$7-2)</f>
        <v>Nettoaufwand für die Sozialhilfe je Einwohner/in im kantonalen Durchschnitt im Jahr 2018</v>
      </c>
      <c r="C62" s="36" t="s">
        <v>188</v>
      </c>
      <c r="D62" s="36" t="s">
        <v>104</v>
      </c>
      <c r="E62" s="46">
        <f>Basis!X82/Basis!O82</f>
        <v>180.83465907815093</v>
      </c>
      <c r="F62" s="35"/>
    </row>
    <row r="63" spans="1:6" s="1" customFormat="1" ht="17.25" customHeight="1" x14ac:dyDescent="0.2">
      <c r="A63" s="35"/>
      <c r="B63" s="36" t="str">
        <f>CONCATENATE("Einwohnerzahl der Gemeinde ",$C$5," Ende ",$C$7-2)</f>
        <v>Einwohnerzahl der Gemeinde  Ende 2018</v>
      </c>
      <c r="C63" s="36" t="s">
        <v>151</v>
      </c>
      <c r="D63" s="36" t="s">
        <v>107</v>
      </c>
      <c r="E63" s="38" t="e">
        <f>VLOOKUP($C$5,Basis!$B$5:$BL$81,14,FALSE)</f>
        <v>#N/A</v>
      </c>
      <c r="F63" s="35"/>
    </row>
    <row r="64" spans="1:6" s="1" customFormat="1" ht="17.25" customHeight="1" x14ac:dyDescent="0.2">
      <c r="A64" s="35"/>
      <c r="B64" s="36" t="s">
        <v>227</v>
      </c>
      <c r="C64" s="36" t="s">
        <v>189</v>
      </c>
      <c r="D64" s="36" t="s">
        <v>102</v>
      </c>
      <c r="E64" s="190" t="e">
        <f>VLOOKUP($C$5,Basis!$B$5:$BL$81,61,FALSE)</f>
        <v>#N/A</v>
      </c>
      <c r="F64" s="35"/>
    </row>
    <row r="65" spans="1:6" s="1" customFormat="1" ht="17.25" customHeight="1" x14ac:dyDescent="0.2">
      <c r="A65" s="35"/>
      <c r="B65" s="36" t="s">
        <v>228</v>
      </c>
      <c r="C65" s="36" t="s">
        <v>189</v>
      </c>
      <c r="D65" s="36" t="s">
        <v>102</v>
      </c>
      <c r="E65" s="190" t="e">
        <f>VLOOKUP($C$5,Basis!$B$5:$BL$81,62,FALSE)</f>
        <v>#N/A</v>
      </c>
      <c r="F65" s="35"/>
    </row>
    <row r="66" spans="1:6" s="1" customFormat="1" ht="22.5" customHeight="1" x14ac:dyDescent="0.2">
      <c r="A66" s="39"/>
      <c r="B66" s="39" t="str">
        <f>CONCATENATE("definitiver Beitrag an die Kosten für die Sozialhilfe ",$C$7," an die Gemeinde ",$C$5)</f>
        <v xml:space="preserve">definitiver Beitrag an die Kosten für die Sozialhilfe 2020 an die Gemeinde </v>
      </c>
      <c r="C66" s="40" t="s">
        <v>153</v>
      </c>
      <c r="D66" s="40" t="s">
        <v>104</v>
      </c>
      <c r="E66" s="41" t="e">
        <f>IF((E61-E62)*E63*E64&gt;0,(E61-E62)*E63*E64,(E61-E62)*E63*VLOOKUP($C$5,Basis!$B$5:$BL$81,62,FALSE))</f>
        <v>#N/A</v>
      </c>
      <c r="F66" s="39"/>
    </row>
    <row r="67" spans="1:6" ht="5.25" customHeight="1" x14ac:dyDescent="0.2">
      <c r="A67" s="44"/>
      <c r="B67" s="42"/>
      <c r="C67" s="42"/>
      <c r="D67" s="42"/>
      <c r="E67" s="42"/>
      <c r="F67" s="42"/>
    </row>
    <row r="68" spans="1:6" s="4" customFormat="1" ht="22.5" customHeight="1" x14ac:dyDescent="0.2">
      <c r="A68" s="43"/>
      <c r="B68" s="43" t="s">
        <v>117</v>
      </c>
      <c r="C68" s="43"/>
      <c r="D68" s="43"/>
      <c r="E68" s="43"/>
      <c r="F68" s="43"/>
    </row>
    <row r="69" spans="1:6" s="1" customFormat="1" ht="22.5" customHeight="1" x14ac:dyDescent="0.2">
      <c r="A69" s="33"/>
      <c r="B69" s="34" t="s">
        <v>118</v>
      </c>
      <c r="C69" s="34" t="s">
        <v>190</v>
      </c>
      <c r="D69" s="33"/>
      <c r="E69" s="33"/>
      <c r="F69" s="33"/>
    </row>
    <row r="70" spans="1:6" s="1" customFormat="1" ht="17.25" customHeight="1" x14ac:dyDescent="0.2">
      <c r="A70" s="35"/>
      <c r="B70" s="36" t="str">
        <f>CONCATENATE("Nettoaufwand der Gemeinde ",$C$5," für die stationäre Pflege je Einwohner/in im Jahr ",$C$7-2)</f>
        <v>Nettoaufwand der Gemeinde  für die stationäre Pflege je Einwohner/in im Jahr 2018</v>
      </c>
      <c r="C70" s="36" t="s">
        <v>191</v>
      </c>
      <c r="D70" s="36" t="s">
        <v>104</v>
      </c>
      <c r="E70" s="46" t="e">
        <f>VLOOKUP($C$5,Basis!$B$5:$BL$81,24,FALSE)/VLOOKUP($C$5,Basis!$B$5:$BL$81,14,FALSE)</f>
        <v>#N/A</v>
      </c>
      <c r="F70" s="35"/>
    </row>
    <row r="71" spans="1:6" s="1" customFormat="1" ht="17.25" customHeight="1" x14ac:dyDescent="0.2">
      <c r="A71" s="35"/>
      <c r="B71" s="36" t="str">
        <f>CONCATENATE("Nettoaufwand für die stationäre Pflege je Einwohner/in im kantonalen Durchschnitt im Jahr ",$C$7-2)</f>
        <v>Nettoaufwand für die stationäre Pflege je Einwohner/in im kantonalen Durchschnitt im Jahr 2018</v>
      </c>
      <c r="C71" s="36" t="s">
        <v>192</v>
      </c>
      <c r="D71" s="36" t="s">
        <v>104</v>
      </c>
      <c r="E71" s="46">
        <f>Basis!Y82/Basis!O82</f>
        <v>143.15925900684854</v>
      </c>
      <c r="F71" s="35"/>
    </row>
    <row r="72" spans="1:6" s="1" customFormat="1" ht="17.25" customHeight="1" x14ac:dyDescent="0.2">
      <c r="A72" s="168"/>
      <c r="B72" s="169" t="str">
        <f>CONCATENATE("Einwohnerzahl der Gemeinde ",$C$5," Ende ",$C$7-2)</f>
        <v>Einwohnerzahl der Gemeinde  Ende 2018</v>
      </c>
      <c r="C72" s="169" t="s">
        <v>151</v>
      </c>
      <c r="D72" s="169" t="s">
        <v>107</v>
      </c>
      <c r="E72" s="170" t="e">
        <f>VLOOKUP($C$5,Basis!$B$5:$BL$81,14,FALSE)</f>
        <v>#N/A</v>
      </c>
      <c r="F72" s="168"/>
    </row>
    <row r="73" spans="1:6" s="1" customFormat="1" ht="17.25" customHeight="1" x14ac:dyDescent="0.2">
      <c r="A73" s="168"/>
      <c r="B73" s="169" t="s">
        <v>229</v>
      </c>
      <c r="C73" s="169" t="s">
        <v>193</v>
      </c>
      <c r="D73" s="36" t="s">
        <v>102</v>
      </c>
      <c r="E73" s="190" t="e">
        <f>VLOOKUP($C$5,Basis!$B$5:$BL$81,61,FALSE)</f>
        <v>#N/A</v>
      </c>
      <c r="F73" s="168"/>
    </row>
    <row r="74" spans="1:6" s="1" customFormat="1" ht="17.25" customHeight="1" x14ac:dyDescent="0.2">
      <c r="A74" s="133"/>
      <c r="B74" s="134" t="s">
        <v>230</v>
      </c>
      <c r="C74" s="169" t="s">
        <v>193</v>
      </c>
      <c r="D74" s="134" t="s">
        <v>102</v>
      </c>
      <c r="E74" s="190" t="e">
        <f>VLOOKUP($C$5,Basis!$B$5:$BL$81,62,FALSE)</f>
        <v>#N/A</v>
      </c>
      <c r="F74" s="133"/>
    </row>
    <row r="75" spans="1:6" ht="22.5" customHeight="1" x14ac:dyDescent="0.2">
      <c r="A75" s="39"/>
      <c r="B75" s="39" t="str">
        <f>CONCATENATE("definitiver Beitrag an die Kosten für die stationäre Pflege ",$C$7," an die Gemeinde ",$C$5)</f>
        <v xml:space="preserve">definitiver Beitrag an die Kosten für die stationäre Pflege 2020 an die Gemeinde </v>
      </c>
      <c r="C75" s="40" t="s">
        <v>154</v>
      </c>
      <c r="D75" s="40" t="s">
        <v>104</v>
      </c>
      <c r="E75" s="41" t="e">
        <f>IF((E70-E71)*E72*E73&gt;0,(E70-E71)*E72*E73,(E70-E71)*E72*VLOOKUP($C$5,Basis!$B$5:$BL$81,62,FALSE))</f>
        <v>#N/A</v>
      </c>
      <c r="F75" s="39"/>
    </row>
    <row r="76" spans="1:6" ht="5.25" customHeight="1" x14ac:dyDescent="0.2">
      <c r="A76" s="23"/>
      <c r="B76" s="23"/>
      <c r="C76" s="23"/>
      <c r="D76" s="23"/>
      <c r="E76" s="23"/>
      <c r="F76" s="23"/>
    </row>
    <row r="77" spans="1:6" s="172" customFormat="1" ht="17.25" customHeight="1" x14ac:dyDescent="0.2">
      <c r="A77" s="171"/>
      <c r="B77" s="171" t="s">
        <v>194</v>
      </c>
      <c r="C77" s="171"/>
      <c r="D77" s="171"/>
      <c r="E77" s="171"/>
      <c r="F77" s="171"/>
    </row>
    <row r="78" spans="1:6" s="1" customFormat="1" ht="17.25" customHeight="1" x14ac:dyDescent="0.2">
      <c r="A78" s="173"/>
      <c r="B78" s="173" t="s">
        <v>195</v>
      </c>
      <c r="C78" s="173" t="s">
        <v>196</v>
      </c>
      <c r="D78" s="173"/>
      <c r="E78" s="173"/>
      <c r="F78" s="173"/>
    </row>
    <row r="79" spans="1:6" s="1" customFormat="1" ht="17.25" customHeight="1" x14ac:dyDescent="0.2">
      <c r="A79" s="29"/>
      <c r="B79" s="29" t="str">
        <f>CONCATENATE("Sonderlasten der Gemeinde ",C5," bei der Unterbringung von Kindern und Jugendlichen in Kinder- und Jugendheimen")</f>
        <v>Sonderlasten der Gemeinde  bei der Unterbringung von Kindern und Jugendlichen in Kinder- und Jugendheimen</v>
      </c>
      <c r="C79" s="29" t="s">
        <v>197</v>
      </c>
      <c r="D79" s="29" t="s">
        <v>104</v>
      </c>
      <c r="E79" s="191" t="e">
        <f>E57</f>
        <v>#N/A</v>
      </c>
      <c r="F79" s="29"/>
    </row>
    <row r="80" spans="1:6" s="1" customFormat="1" ht="17.25" customHeight="1" x14ac:dyDescent="0.2">
      <c r="A80" s="29"/>
      <c r="B80" s="29" t="str">
        <f>CONCATENATE("Sonder- und Minderlasten der Gemeinde ",C5," bei der finanziellen Sozialhilfe")</f>
        <v>Sonder- und Minderlasten der Gemeinde  bei der finanziellen Sozialhilfe</v>
      </c>
      <c r="C80" s="29" t="s">
        <v>198</v>
      </c>
      <c r="D80" s="29" t="s">
        <v>104</v>
      </c>
      <c r="E80" s="191" t="e">
        <f>E66</f>
        <v>#N/A</v>
      </c>
      <c r="F80" s="29"/>
    </row>
    <row r="81" spans="1:6" s="1" customFormat="1" ht="17.25" customHeight="1" x14ac:dyDescent="0.2">
      <c r="A81" s="29"/>
      <c r="B81" s="29" t="str">
        <f>CONCATENATE("Sonder- und Minderlasten der Gemeinde ",C5," bei der stationären Pflege")</f>
        <v>Sonder- und Minderlasten der Gemeinde  bei der stationären Pflege</v>
      </c>
      <c r="C81" s="29" t="s">
        <v>199</v>
      </c>
      <c r="D81" s="29" t="s">
        <v>104</v>
      </c>
      <c r="E81" s="191" t="e">
        <f>E75</f>
        <v>#N/A</v>
      </c>
      <c r="F81" s="29"/>
    </row>
    <row r="82" spans="1:6" s="4" customFormat="1" ht="22.5" customHeight="1" x14ac:dyDescent="0.2">
      <c r="A82" s="26"/>
      <c r="B82" s="27" t="str">
        <f>CONCATENATE("definitiver Beitrag an die Gemeinde ",$C$5," aus dem soziodemographischen Sonderlastenausgleich ",$C$7)</f>
        <v>definitiver Beitrag an die Gemeinde  aus dem soziodemographischen Sonderlastenausgleich 2020</v>
      </c>
      <c r="C82" s="26"/>
      <c r="D82" s="26" t="s">
        <v>104</v>
      </c>
      <c r="E82" s="53" t="e">
        <f>IF(ROUND(SUM(E75,E66,E57),-2)&gt;0,ROUND(SUM(E75,E66,E57),-2),0)</f>
        <v>#N/A</v>
      </c>
      <c r="F82" s="26"/>
    </row>
    <row r="83" spans="1:6" ht="5.25" customHeight="1" x14ac:dyDescent="0.2">
      <c r="A83" s="193"/>
      <c r="B83" s="193"/>
      <c r="C83" s="193"/>
      <c r="D83" s="193"/>
      <c r="E83" s="193"/>
      <c r="F83" s="193"/>
    </row>
    <row r="84" spans="1:6" s="4" customFormat="1" ht="22.5" customHeight="1" x14ac:dyDescent="0.2">
      <c r="A84" s="13"/>
      <c r="B84" s="13" t="s">
        <v>162</v>
      </c>
      <c r="C84" s="13"/>
      <c r="D84" s="13"/>
      <c r="E84" s="13"/>
      <c r="F84" s="13"/>
    </row>
    <row r="85" spans="1:6" s="4" customFormat="1" ht="22.5" customHeight="1" x14ac:dyDescent="0.2">
      <c r="A85" s="16"/>
      <c r="B85" s="16" t="str">
        <f>CONCATENATE("Politische Gemeinde ",$C$5," ",$C$7,"; definitive Daten")</f>
        <v>Politische Gemeinde  2020; definitive Daten</v>
      </c>
      <c r="C85" s="16"/>
      <c r="D85" s="16"/>
      <c r="E85" s="16"/>
      <c r="F85" s="16"/>
    </row>
    <row r="86" spans="1:6" s="4" customFormat="1" ht="22.5" customHeight="1" x14ac:dyDescent="0.2">
      <c r="A86" s="45"/>
      <c r="B86" s="45" t="s">
        <v>120</v>
      </c>
      <c r="C86" s="45"/>
      <c r="D86" s="45"/>
      <c r="E86" s="45"/>
      <c r="F86" s="45"/>
    </row>
    <row r="87" spans="1:6" s="1" customFormat="1" ht="22.5" customHeight="1" x14ac:dyDescent="0.2">
      <c r="A87" s="174"/>
      <c r="B87" s="175" t="s">
        <v>200</v>
      </c>
      <c r="C87" s="175" t="s">
        <v>201</v>
      </c>
      <c r="D87" s="174"/>
      <c r="E87" s="174"/>
      <c r="F87" s="174"/>
    </row>
    <row r="88" spans="1:6" s="1" customFormat="1" ht="22.5" customHeight="1" x14ac:dyDescent="0.2">
      <c r="A88" s="176"/>
      <c r="B88" s="177" t="s">
        <v>165</v>
      </c>
      <c r="C88" s="177" t="s">
        <v>202</v>
      </c>
      <c r="D88" s="176"/>
      <c r="E88" s="192"/>
      <c r="F88" s="176"/>
    </row>
    <row r="89" spans="1:6" s="1" customFormat="1" ht="17.25" customHeight="1" x14ac:dyDescent="0.2">
      <c r="A89" s="35"/>
      <c r="B89" s="36" t="str">
        <f>CONCATENATE("Schülerzahl je Einwohner/in der Gemeinde ",$C$5," in der Volksschule im Jahr ",$C$7-2)</f>
        <v>Schülerzahl je Einwohner/in der Gemeinde  in der Volksschule im Jahr 2018</v>
      </c>
      <c r="C89" s="36" t="s">
        <v>155</v>
      </c>
      <c r="D89" s="36" t="s">
        <v>119</v>
      </c>
      <c r="E89" s="37" t="e">
        <f>VLOOKUP($C$5,Basis!$B$5:$BL$81,19,FALSE)/VLOOKUP($C$5,Basis!$B$5:$BL$81,14,FALSE)</f>
        <v>#N/A</v>
      </c>
      <c r="F89" s="35"/>
    </row>
    <row r="90" spans="1:6" s="1" customFormat="1" ht="17.25" customHeight="1" x14ac:dyDescent="0.2">
      <c r="A90" s="35"/>
      <c r="B90" s="36" t="str">
        <f>CONCATENATE("Schülerzahl je Einwohner/in in der Volksschule im kantonalen Durchschnitt im Jahr ",$C$7-2)</f>
        <v>Schülerzahl je Einwohner/in in der Volksschule im kantonalen Durchschnitt im Jahr 2018</v>
      </c>
      <c r="C90" s="36" t="s">
        <v>156</v>
      </c>
      <c r="D90" s="36" t="s">
        <v>119</v>
      </c>
      <c r="E90" s="37">
        <f>Basis!$T$82/Basis!$O$82</f>
        <v>0.11011292168360262</v>
      </c>
      <c r="F90" s="35"/>
    </row>
    <row r="91" spans="1:6" s="1" customFormat="1" ht="17.25" customHeight="1" x14ac:dyDescent="0.2">
      <c r="A91" s="35"/>
      <c r="B91" s="36" t="str">
        <f>CONCATENATE("BLD-Sozialindex der Gemeinde ",C5)</f>
        <v xml:space="preserve">BLD-Sozialindex der Gemeinde </v>
      </c>
      <c r="C91" s="36" t="s">
        <v>203</v>
      </c>
      <c r="D91" s="36" t="s">
        <v>119</v>
      </c>
      <c r="E91" s="46" t="e">
        <f>VLOOKUP($C$5,Basis!$B$5:$BL$81,21,FALSE)</f>
        <v>#N/A</v>
      </c>
      <c r="F91" s="35"/>
    </row>
    <row r="92" spans="1:6" s="1" customFormat="1" ht="17.25" customHeight="1" x14ac:dyDescent="0.2">
      <c r="A92" s="35"/>
      <c r="B92" s="36" t="str">
        <f>CONCATENATE("Reduzierter BLD-Sozialindex der Gemeinde ",C5)</f>
        <v xml:space="preserve">Reduzierter BLD-Sozialindex der Gemeinde </v>
      </c>
      <c r="C92" s="36" t="s">
        <v>204</v>
      </c>
      <c r="D92" s="36" t="s">
        <v>119</v>
      </c>
      <c r="E92" s="37" t="e">
        <f>1+(E91-1)*0.15</f>
        <v>#N/A</v>
      </c>
      <c r="F92" s="35"/>
    </row>
    <row r="93" spans="1:6" s="1" customFormat="1" ht="17.25" customHeight="1" x14ac:dyDescent="0.2">
      <c r="A93" s="35"/>
      <c r="B93" s="36" t="str">
        <f>CONCATENATE("Einwohnerzahl der Gemeinde ",$C$5," Ende ",$C$7-2)</f>
        <v>Einwohnerzahl der Gemeinde  Ende 2018</v>
      </c>
      <c r="C93" s="36" t="s">
        <v>151</v>
      </c>
      <c r="D93" s="36" t="s">
        <v>107</v>
      </c>
      <c r="E93" s="38" t="e">
        <f>VLOOKUP($C$5,Basis!$B$5:$BL$81,14,FALSE)</f>
        <v>#N/A</v>
      </c>
      <c r="F93" s="35"/>
    </row>
    <row r="94" spans="1:6" s="1" customFormat="1" ht="17.25" customHeight="1" x14ac:dyDescent="0.2">
      <c r="A94" s="35"/>
      <c r="B94" s="36" t="s">
        <v>121</v>
      </c>
      <c r="C94" s="36" t="s">
        <v>122</v>
      </c>
      <c r="D94" s="36" t="s">
        <v>104</v>
      </c>
      <c r="E94" s="46" t="e">
        <f>VLOOKUP($C$5,Basis!$B$5:$BL$81,56,FALSE)</f>
        <v>#N/A</v>
      </c>
      <c r="F94" s="35"/>
    </row>
    <row r="95" spans="1:6" s="1" customFormat="1" ht="17.25" customHeight="1" x14ac:dyDescent="0.2">
      <c r="A95" s="35"/>
      <c r="B95" s="36" t="s">
        <v>231</v>
      </c>
      <c r="C95" s="36" t="s">
        <v>205</v>
      </c>
      <c r="D95" s="36" t="s">
        <v>102</v>
      </c>
      <c r="E95" s="190" t="e">
        <f>VLOOKUP($C$5,Basis!$B$5:$BL$81,58,FALSE)</f>
        <v>#N/A</v>
      </c>
      <c r="F95" s="35"/>
    </row>
    <row r="96" spans="1:6" s="1" customFormat="1" ht="17.25" customHeight="1" x14ac:dyDescent="0.2">
      <c r="A96" s="35"/>
      <c r="B96" s="36" t="s">
        <v>232</v>
      </c>
      <c r="C96" s="36" t="s">
        <v>205</v>
      </c>
      <c r="D96" s="36" t="s">
        <v>102</v>
      </c>
      <c r="E96" s="190" t="e">
        <f>VLOOKUP($C$5,Basis!$B$5:$BL$81,60,FALSE)</f>
        <v>#N/A</v>
      </c>
      <c r="F96" s="35"/>
    </row>
    <row r="97" spans="1:6" s="1" customFormat="1" ht="17.25" customHeight="1" x14ac:dyDescent="0.2">
      <c r="A97" s="35"/>
      <c r="B97" s="36" t="s">
        <v>111</v>
      </c>
      <c r="C97" s="36"/>
      <c r="D97" s="36" t="s">
        <v>102</v>
      </c>
      <c r="E97" s="49" t="e">
        <f>VLOOKUP($C$5,Basis!$B$5:$BL$81,48,FALSE)</f>
        <v>#N/A</v>
      </c>
      <c r="F97" s="35"/>
    </row>
    <row r="98" spans="1:6" s="1" customFormat="1" ht="22.5" customHeight="1" x14ac:dyDescent="0.2">
      <c r="A98" s="39"/>
      <c r="B98" s="39" t="str">
        <f>CONCATENATE("Sonder- oder Minderlasten der Gemeinde ",C5," bei der Volksschule vor allfälligen Kürzungen")</f>
        <v>Sonder- oder Minderlasten der Gemeinde  bei der Volksschule vor allfälligen Kürzungen</v>
      </c>
      <c r="C98" s="40" t="s">
        <v>157</v>
      </c>
      <c r="D98" s="39" t="e">
        <f>IF(E98&gt;0,"Fr.","")</f>
        <v>#N/A</v>
      </c>
      <c r="E98" s="41" t="e">
        <f>IF(E89&gt;E90,(E89*E92-E90)*E93*E94*E95,(E89*E92-E90)*E93*E94*E96)</f>
        <v>#N/A</v>
      </c>
      <c r="F98" s="39"/>
    </row>
    <row r="99" spans="1:6" ht="5.25" customHeight="1" x14ac:dyDescent="0.2"/>
    <row r="100" spans="1:6" s="4" customFormat="1" ht="22.5" customHeight="1" x14ac:dyDescent="0.2">
      <c r="A100" s="45"/>
      <c r="B100" s="45" t="s">
        <v>123</v>
      </c>
      <c r="C100" s="45"/>
      <c r="D100" s="45"/>
      <c r="E100" s="45"/>
      <c r="F100" s="45"/>
    </row>
    <row r="101" spans="1:6" s="1" customFormat="1" ht="22.5" customHeight="1" x14ac:dyDescent="0.2">
      <c r="A101" s="33"/>
      <c r="B101" s="34" t="s">
        <v>124</v>
      </c>
      <c r="C101" s="34" t="s">
        <v>206</v>
      </c>
      <c r="D101" s="33"/>
      <c r="E101" s="33"/>
      <c r="F101" s="33"/>
    </row>
    <row r="102" spans="1:6" s="1" customFormat="1" ht="17.25" customHeight="1" x14ac:dyDescent="0.2">
      <c r="A102" s="35"/>
      <c r="B102" s="36" t="str">
        <f>CONCATENATE("Schülerzahl je Einwohner/in der Gemeinde ",$C$5," in der Sonderschule im Jahr ",$C$7-2)</f>
        <v>Schülerzahl je Einwohner/in der Gemeinde  in der Sonderschule im Jahr 2018</v>
      </c>
      <c r="C102" s="36" t="s">
        <v>158</v>
      </c>
      <c r="D102" s="36" t="s">
        <v>119</v>
      </c>
      <c r="E102" s="37" t="e">
        <f>VLOOKUP($C$5,Basis!$B$5:$BL$81,20,FALSE)/VLOOKUP($C$5,Basis!$B$5:$BL$81,14,FALSE)</f>
        <v>#N/A</v>
      </c>
      <c r="F102" s="35"/>
    </row>
    <row r="103" spans="1:6" s="1" customFormat="1" ht="17.25" customHeight="1" x14ac:dyDescent="0.2">
      <c r="A103" s="35"/>
      <c r="B103" s="36" t="str">
        <f>CONCATENATE("Schülerzahl je Einwohner/in in der Sonderschule im kantonalen Durchschnitt im Jahr ",$C$7-2)</f>
        <v>Schülerzahl je Einwohner/in in der Sonderschule im kantonalen Durchschnitt im Jahr 2018</v>
      </c>
      <c r="C103" s="36" t="s">
        <v>159</v>
      </c>
      <c r="D103" s="36" t="s">
        <v>119</v>
      </c>
      <c r="E103" s="37">
        <f>Basis!$U$82/Basis!$O$82</f>
        <v>2.6393695452208701E-3</v>
      </c>
      <c r="F103" s="35"/>
    </row>
    <row r="104" spans="1:6" s="1" customFormat="1" ht="17.25" customHeight="1" x14ac:dyDescent="0.2">
      <c r="A104" s="35"/>
      <c r="B104" s="36" t="str">
        <f>CONCATENATE("Einwohnerzahl der Gemeinde ",$C$5," Ende ",$C$7-2)</f>
        <v>Einwohnerzahl der Gemeinde  Ende 2018</v>
      </c>
      <c r="C104" s="36" t="s">
        <v>151</v>
      </c>
      <c r="D104" s="36" t="s">
        <v>107</v>
      </c>
      <c r="E104" s="38" t="e">
        <f>VLOOKUP($C$5,Basis!$B$5:$BL$81,14,FALSE)</f>
        <v>#N/A</v>
      </c>
      <c r="F104" s="35"/>
    </row>
    <row r="105" spans="1:6" s="1" customFormat="1" ht="17.25" customHeight="1" x14ac:dyDescent="0.2">
      <c r="A105" s="35"/>
      <c r="B105" s="36" t="s">
        <v>125</v>
      </c>
      <c r="C105" s="36" t="s">
        <v>126</v>
      </c>
      <c r="D105" s="36" t="s">
        <v>104</v>
      </c>
      <c r="E105" s="46" t="e">
        <f>VLOOKUP($C$5,Basis!$B$5:$BL$81,57,FALSE)</f>
        <v>#N/A</v>
      </c>
      <c r="F105" s="35"/>
    </row>
    <row r="106" spans="1:6" s="1" customFormat="1" ht="17.25" customHeight="1" x14ac:dyDescent="0.2">
      <c r="A106" s="35"/>
      <c r="B106" s="36" t="s">
        <v>207</v>
      </c>
      <c r="C106" s="36" t="s">
        <v>208</v>
      </c>
      <c r="D106" s="36" t="s">
        <v>102</v>
      </c>
      <c r="E106" s="190" t="e">
        <f>VLOOKUP($C$5,Basis!$B$5:$BL$81,59,FALSE)</f>
        <v>#N/A</v>
      </c>
      <c r="F106" s="35"/>
    </row>
    <row r="107" spans="1:6" s="1" customFormat="1" ht="17.25" customHeight="1" x14ac:dyDescent="0.2">
      <c r="A107" s="35"/>
      <c r="B107" s="36" t="s">
        <v>111</v>
      </c>
      <c r="C107" s="36"/>
      <c r="D107" s="36" t="s">
        <v>102</v>
      </c>
      <c r="E107" s="49" t="e">
        <f>VLOOKUP($C$5,Basis!$B$5:$BL$81,48,FALSE)</f>
        <v>#N/A</v>
      </c>
      <c r="F107" s="35"/>
    </row>
    <row r="108" spans="1:6" s="1" customFormat="1" ht="22.5" customHeight="1" x14ac:dyDescent="0.2">
      <c r="A108" s="39"/>
      <c r="B108" s="39" t="str">
        <f>CONCATENATE("Sonderlast Sonderschule ",$C$7," an die Gemeinde ",$C$5," vor allfälligen Kürzungen")</f>
        <v>Sonderlast Sonderschule 2020 an die Gemeinde  vor allfälligen Kürzungen</v>
      </c>
      <c r="C108" s="40" t="s">
        <v>160</v>
      </c>
      <c r="D108" s="39" t="s">
        <v>104</v>
      </c>
      <c r="E108" s="41" t="e">
        <f>IF(E102&gt;E103,(E102-E103)*E104*E105*E106,0)</f>
        <v>#N/A</v>
      </c>
      <c r="F108" s="39"/>
    </row>
    <row r="109" spans="1:6" ht="5.25" customHeight="1" x14ac:dyDescent="0.2">
      <c r="A109" s="13"/>
      <c r="B109" s="13"/>
      <c r="C109" s="13"/>
      <c r="D109" s="13"/>
      <c r="E109" s="13"/>
      <c r="F109" s="13"/>
    </row>
    <row r="110" spans="1:6" ht="22.5" customHeight="1" x14ac:dyDescent="0.2">
      <c r="A110" s="16"/>
      <c r="B110" s="47" t="str">
        <f>CONCATENATE("definitiver Beitrag an die Gemeinde ",$C$5," aus dem Sonderlastenausgleich Schule ",$C$7)</f>
        <v>definitiver Beitrag an die Gemeinde  aus dem Sonderlastenausgleich Schule 2020</v>
      </c>
      <c r="C110" s="16"/>
      <c r="D110" s="16" t="e">
        <f>IF(E110&gt;0,"Fr.","")</f>
        <v>#N/A</v>
      </c>
      <c r="E110" s="48" t="e">
        <f>IF(ROUND(SUM(E108,E98),-2)&gt;0,ROUND(SUM(E98,E108)+SUM(E98,E108)*E107,-2),0)</f>
        <v>#N/A</v>
      </c>
      <c r="F110" s="16"/>
    </row>
    <row r="111" spans="1:6" ht="5.25" customHeight="1" x14ac:dyDescent="0.2">
      <c r="A111" s="193"/>
      <c r="B111" s="193"/>
      <c r="C111" s="193"/>
      <c r="D111" s="193"/>
      <c r="E111" s="193"/>
      <c r="F111" s="193"/>
    </row>
    <row r="112" spans="1:6" s="4" customFormat="1" ht="22.5" customHeight="1" x14ac:dyDescent="0.2">
      <c r="A112" s="26"/>
      <c r="B112" s="26" t="s">
        <v>127</v>
      </c>
      <c r="C112" s="26"/>
      <c r="D112" s="26"/>
      <c r="E112" s="26"/>
      <c r="F112" s="26"/>
    </row>
    <row r="113" spans="1:6" s="1" customFormat="1" ht="17.25" customHeight="1" x14ac:dyDescent="0.2">
      <c r="A113" s="29"/>
      <c r="B113" s="29" t="str">
        <f>CONCATENATE("Veränderung Landesindex der Konsumentenpreise Juni ",$C$7, " zu Juni 2007")</f>
        <v>Veränderung Landesindex der Konsumentenpreise Juni 2020 zu Juni 2007</v>
      </c>
      <c r="C113" s="29"/>
      <c r="D113" s="30" t="s">
        <v>102</v>
      </c>
      <c r="E113" s="51" t="str">
        <f>IF(C5="St.Gallen",Basis!$BL$5/101.7%-1,"")</f>
        <v/>
      </c>
      <c r="F113" s="29"/>
    </row>
    <row r="114" spans="1:6" s="1" customFormat="1" ht="17.25" customHeight="1" x14ac:dyDescent="0.2">
      <c r="A114" s="29"/>
      <c r="B114" s="30" t="s">
        <v>128</v>
      </c>
      <c r="C114" s="30" t="s">
        <v>233</v>
      </c>
      <c r="D114" s="29" t="s">
        <v>104</v>
      </c>
      <c r="E114" s="52" t="str">
        <f>IF(C5="St.Gallen",ROUND(7000000+7000000*E113,-2),"")</f>
        <v/>
      </c>
      <c r="F114" s="29"/>
    </row>
    <row r="115" spans="1:6" s="1" customFormat="1" ht="17.25" customHeight="1" x14ac:dyDescent="0.2">
      <c r="A115" s="29"/>
      <c r="B115" s="30" t="s">
        <v>129</v>
      </c>
      <c r="C115" s="30" t="s">
        <v>130</v>
      </c>
      <c r="D115" s="29" t="s">
        <v>104</v>
      </c>
      <c r="E115" s="52" t="str">
        <f>IF(C5="St.Gallen",ROUND(9000000+9000000*E113,-2),"")</f>
        <v/>
      </c>
      <c r="F115" s="29"/>
    </row>
    <row r="116" spans="1:6" s="4" customFormat="1" ht="22.5" customHeight="1" x14ac:dyDescent="0.2">
      <c r="A116" s="26"/>
      <c r="B116" s="27" t="str">
        <f>CONCATENATE("definitiver Beitrag an die Gemeinde ",$C$5," aus dem Sonderlastenausgleich Stadt ",$C$7)</f>
        <v>definitiver Beitrag an die Gemeinde  aus dem Sonderlastenausgleich Stadt 2020</v>
      </c>
      <c r="C116" s="26"/>
      <c r="D116" s="26" t="s">
        <v>104</v>
      </c>
      <c r="E116" s="53">
        <f>SUM(E114:E115)</f>
        <v>0</v>
      </c>
      <c r="F116" s="26"/>
    </row>
    <row r="117" spans="1:6" ht="22.5" customHeight="1" thickBot="1" x14ac:dyDescent="0.25"/>
    <row r="118" spans="1:6" s="2" customFormat="1" ht="22.5" customHeight="1" thickBot="1" x14ac:dyDescent="0.25">
      <c r="A118" s="54"/>
      <c r="B118" s="54" t="s">
        <v>131</v>
      </c>
      <c r="C118" s="54"/>
      <c r="D118" s="54"/>
      <c r="E118" s="54"/>
      <c r="F118" s="54"/>
    </row>
    <row r="119" spans="1:6" ht="5.25" customHeight="1" x14ac:dyDescent="0.2"/>
    <row r="120" spans="1:6" s="4" customFormat="1" ht="22.5" customHeight="1" x14ac:dyDescent="0.2">
      <c r="A120" s="55"/>
      <c r="B120" s="55" t="str">
        <f>CONCATENATE("definitiver Beitrag an die Gemeinde ",$C$5," aus dem Übergangsausgleich ",$C$7)</f>
        <v>definitiver Beitrag an die Gemeinde  aus dem Übergangsausgleich 2020</v>
      </c>
      <c r="C120" s="55"/>
      <c r="D120" s="55" t="s">
        <v>104</v>
      </c>
      <c r="E120" s="56" t="e">
        <f>VLOOKUP($C$5,Basis!$B$5:$BL$81,10,FALSE)</f>
        <v>#N/A</v>
      </c>
      <c r="F120" s="55"/>
    </row>
    <row r="121" spans="1:6" hidden="1" x14ac:dyDescent="0.2"/>
    <row r="122" spans="1:6" hidden="1" x14ac:dyDescent="0.2"/>
    <row r="123" spans="1:6" hidden="1" x14ac:dyDescent="0.2"/>
    <row r="124" spans="1:6" hidden="1" x14ac:dyDescent="0.2"/>
    <row r="125" spans="1:6" hidden="1" x14ac:dyDescent="0.2"/>
    <row r="126" spans="1:6" hidden="1" x14ac:dyDescent="0.2"/>
    <row r="127" spans="1:6" hidden="1" x14ac:dyDescent="0.2"/>
    <row r="128" spans="1:6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7" spans="2:2" hidden="1" x14ac:dyDescent="0.2"/>
    <row r="138" spans="2:2" hidden="1" x14ac:dyDescent="0.2"/>
    <row r="139" spans="2:2" hidden="1" x14ac:dyDescent="0.2"/>
    <row r="140" spans="2:2" hidden="1" x14ac:dyDescent="0.2"/>
    <row r="141" spans="2:2" hidden="1" x14ac:dyDescent="0.2"/>
    <row r="142" spans="2:2" hidden="1" x14ac:dyDescent="0.2"/>
    <row r="143" spans="2:2" hidden="1" x14ac:dyDescent="0.2"/>
    <row r="144" spans="2:2" hidden="1" x14ac:dyDescent="0.2">
      <c r="B144" s="6" t="s">
        <v>39</v>
      </c>
    </row>
    <row r="145" spans="2:2" hidden="1" x14ac:dyDescent="0.2">
      <c r="B145" s="6" t="s">
        <v>57</v>
      </c>
    </row>
    <row r="146" spans="2:2" hidden="1" x14ac:dyDescent="0.2">
      <c r="B146" s="6" t="s">
        <v>90</v>
      </c>
    </row>
    <row r="147" spans="2:2" hidden="1" x14ac:dyDescent="0.2">
      <c r="B147" s="6" t="s">
        <v>32</v>
      </c>
    </row>
    <row r="148" spans="2:2" hidden="1" x14ac:dyDescent="0.2">
      <c r="B148" s="6" t="s">
        <v>51</v>
      </c>
    </row>
    <row r="149" spans="2:2" hidden="1" x14ac:dyDescent="0.2">
      <c r="B149" s="6" t="s">
        <v>34</v>
      </c>
    </row>
    <row r="150" spans="2:2" hidden="1" x14ac:dyDescent="0.2">
      <c r="B150" s="6" t="s">
        <v>60</v>
      </c>
    </row>
    <row r="151" spans="2:2" hidden="1" x14ac:dyDescent="0.2">
      <c r="B151" s="6" t="s">
        <v>23</v>
      </c>
    </row>
    <row r="152" spans="2:2" hidden="1" x14ac:dyDescent="0.2">
      <c r="B152" s="6" t="s">
        <v>33</v>
      </c>
    </row>
    <row r="153" spans="2:2" hidden="1" x14ac:dyDescent="0.2">
      <c r="B153" s="6" t="s">
        <v>46</v>
      </c>
    </row>
    <row r="154" spans="2:2" hidden="1" x14ac:dyDescent="0.2">
      <c r="B154" s="6" t="s">
        <v>75</v>
      </c>
    </row>
    <row r="155" spans="2:2" hidden="1" x14ac:dyDescent="0.2">
      <c r="B155" s="6" t="s">
        <v>83</v>
      </c>
    </row>
    <row r="156" spans="2:2" hidden="1" x14ac:dyDescent="0.2">
      <c r="B156" s="6" t="s">
        <v>35</v>
      </c>
    </row>
    <row r="157" spans="2:2" hidden="1" x14ac:dyDescent="0.2">
      <c r="B157" s="6" t="s">
        <v>69</v>
      </c>
    </row>
    <row r="158" spans="2:2" hidden="1" x14ac:dyDescent="0.2">
      <c r="B158" s="6" t="s">
        <v>26</v>
      </c>
    </row>
    <row r="159" spans="2:2" hidden="1" x14ac:dyDescent="0.2">
      <c r="B159" s="6" t="s">
        <v>40</v>
      </c>
    </row>
    <row r="160" spans="2:2" hidden="1" x14ac:dyDescent="0.2">
      <c r="B160" s="6" t="s">
        <v>66</v>
      </c>
    </row>
    <row r="161" spans="2:2" hidden="1" x14ac:dyDescent="0.2">
      <c r="B161" s="6" t="s">
        <v>82</v>
      </c>
    </row>
    <row r="162" spans="2:2" hidden="1" x14ac:dyDescent="0.2">
      <c r="B162" s="6" t="s">
        <v>54</v>
      </c>
    </row>
    <row r="163" spans="2:2" hidden="1" x14ac:dyDescent="0.2">
      <c r="B163" s="6" t="s">
        <v>92</v>
      </c>
    </row>
    <row r="164" spans="2:2" hidden="1" x14ac:dyDescent="0.2">
      <c r="B164" s="6" t="s">
        <v>44</v>
      </c>
    </row>
    <row r="165" spans="2:2" hidden="1" x14ac:dyDescent="0.2">
      <c r="B165" s="6" t="s">
        <v>21</v>
      </c>
    </row>
    <row r="166" spans="2:2" hidden="1" x14ac:dyDescent="0.2">
      <c r="B166" s="6" t="s">
        <v>62</v>
      </c>
    </row>
    <row r="167" spans="2:2" hidden="1" x14ac:dyDescent="0.2">
      <c r="B167" s="6" t="s">
        <v>89</v>
      </c>
    </row>
    <row r="168" spans="2:2" hidden="1" x14ac:dyDescent="0.2">
      <c r="B168" s="6" t="s">
        <v>45</v>
      </c>
    </row>
    <row r="169" spans="2:2" hidden="1" x14ac:dyDescent="0.2">
      <c r="B169" s="6" t="s">
        <v>18</v>
      </c>
    </row>
    <row r="170" spans="2:2" hidden="1" x14ac:dyDescent="0.2">
      <c r="B170" s="6" t="s">
        <v>74</v>
      </c>
    </row>
    <row r="171" spans="2:2" hidden="1" x14ac:dyDescent="0.2">
      <c r="B171" s="6" t="s">
        <v>79</v>
      </c>
    </row>
    <row r="172" spans="2:2" hidden="1" x14ac:dyDescent="0.2">
      <c r="B172" s="6" t="s">
        <v>61</v>
      </c>
    </row>
    <row r="173" spans="2:2" hidden="1" x14ac:dyDescent="0.2">
      <c r="B173" s="6" t="s">
        <v>78</v>
      </c>
    </row>
    <row r="174" spans="2:2" hidden="1" x14ac:dyDescent="0.2">
      <c r="B174" s="6" t="s">
        <v>71</v>
      </c>
    </row>
    <row r="175" spans="2:2" hidden="1" x14ac:dyDescent="0.2">
      <c r="B175" s="6" t="s">
        <v>76</v>
      </c>
    </row>
    <row r="176" spans="2:2" hidden="1" x14ac:dyDescent="0.2">
      <c r="B176" s="6" t="s">
        <v>38</v>
      </c>
    </row>
    <row r="177" spans="2:2" hidden="1" x14ac:dyDescent="0.2">
      <c r="B177" s="6" t="s">
        <v>53</v>
      </c>
    </row>
    <row r="178" spans="2:2" hidden="1" x14ac:dyDescent="0.2">
      <c r="B178" s="6" t="s">
        <v>20</v>
      </c>
    </row>
    <row r="179" spans="2:2" hidden="1" x14ac:dyDescent="0.2">
      <c r="B179" s="6" t="s">
        <v>77</v>
      </c>
    </row>
    <row r="180" spans="2:2" hidden="1" x14ac:dyDescent="0.2">
      <c r="B180" s="6" t="s">
        <v>19</v>
      </c>
    </row>
    <row r="181" spans="2:2" hidden="1" x14ac:dyDescent="0.2">
      <c r="B181" s="6" t="s">
        <v>73</v>
      </c>
    </row>
    <row r="182" spans="2:2" hidden="1" x14ac:dyDescent="0.2">
      <c r="B182" s="6" t="s">
        <v>68</v>
      </c>
    </row>
    <row r="183" spans="2:2" hidden="1" x14ac:dyDescent="0.2">
      <c r="B183" s="6" t="s">
        <v>87</v>
      </c>
    </row>
    <row r="184" spans="2:2" hidden="1" x14ac:dyDescent="0.2">
      <c r="B184" s="6" t="s">
        <v>88</v>
      </c>
    </row>
    <row r="185" spans="2:2" hidden="1" x14ac:dyDescent="0.2">
      <c r="B185" s="6" t="s">
        <v>86</v>
      </c>
    </row>
    <row r="186" spans="2:2" hidden="1" x14ac:dyDescent="0.2">
      <c r="B186" s="6" t="s">
        <v>72</v>
      </c>
    </row>
    <row r="187" spans="2:2" hidden="1" x14ac:dyDescent="0.2">
      <c r="B187" s="6" t="s">
        <v>41</v>
      </c>
    </row>
    <row r="188" spans="2:2" hidden="1" x14ac:dyDescent="0.2">
      <c r="B188" s="6" t="s">
        <v>80</v>
      </c>
    </row>
    <row r="189" spans="2:2" hidden="1" x14ac:dyDescent="0.2">
      <c r="B189" s="6" t="s">
        <v>52</v>
      </c>
    </row>
    <row r="190" spans="2:2" hidden="1" x14ac:dyDescent="0.2">
      <c r="B190" s="6" t="s">
        <v>56</v>
      </c>
    </row>
    <row r="191" spans="2:2" hidden="1" x14ac:dyDescent="0.2">
      <c r="B191" s="6" t="s">
        <v>65</v>
      </c>
    </row>
    <row r="192" spans="2:2" hidden="1" x14ac:dyDescent="0.2">
      <c r="B192" s="6" t="s">
        <v>37</v>
      </c>
    </row>
    <row r="193" spans="2:2" hidden="1" x14ac:dyDescent="0.2">
      <c r="B193" s="6" t="s">
        <v>30</v>
      </c>
    </row>
    <row r="194" spans="2:2" hidden="1" x14ac:dyDescent="0.2">
      <c r="B194" s="6" t="s">
        <v>28</v>
      </c>
    </row>
    <row r="195" spans="2:2" hidden="1" x14ac:dyDescent="0.2">
      <c r="B195" s="6" t="s">
        <v>27</v>
      </c>
    </row>
    <row r="196" spans="2:2" hidden="1" x14ac:dyDescent="0.2">
      <c r="B196" s="6" t="s">
        <v>42</v>
      </c>
    </row>
    <row r="197" spans="2:2" hidden="1" x14ac:dyDescent="0.2">
      <c r="B197" s="6" t="s">
        <v>49</v>
      </c>
    </row>
    <row r="198" spans="2:2" hidden="1" x14ac:dyDescent="0.2">
      <c r="B198" s="6" t="s">
        <v>59</v>
      </c>
    </row>
    <row r="199" spans="2:2" hidden="1" x14ac:dyDescent="0.2">
      <c r="B199" s="6" t="s">
        <v>64</v>
      </c>
    </row>
    <row r="200" spans="2:2" hidden="1" x14ac:dyDescent="0.2">
      <c r="B200" s="6" t="s">
        <v>43</v>
      </c>
    </row>
    <row r="201" spans="2:2" hidden="1" x14ac:dyDescent="0.2">
      <c r="B201" s="6" t="s">
        <v>47</v>
      </c>
    </row>
    <row r="202" spans="2:2" hidden="1" x14ac:dyDescent="0.2">
      <c r="B202" s="6" t="s">
        <v>16</v>
      </c>
    </row>
    <row r="203" spans="2:2" hidden="1" x14ac:dyDescent="0.2">
      <c r="B203" s="6" t="s">
        <v>31</v>
      </c>
    </row>
    <row r="204" spans="2:2" hidden="1" x14ac:dyDescent="0.2">
      <c r="B204" s="6" t="s">
        <v>22</v>
      </c>
    </row>
    <row r="205" spans="2:2" hidden="1" x14ac:dyDescent="0.2">
      <c r="B205" s="6" t="s">
        <v>29</v>
      </c>
    </row>
    <row r="206" spans="2:2" hidden="1" x14ac:dyDescent="0.2">
      <c r="B206" s="6" t="s">
        <v>24</v>
      </c>
    </row>
    <row r="207" spans="2:2" hidden="1" x14ac:dyDescent="0.2">
      <c r="B207" s="6" t="s">
        <v>25</v>
      </c>
    </row>
    <row r="208" spans="2:2" hidden="1" x14ac:dyDescent="0.2">
      <c r="B208" s="6" t="s">
        <v>63</v>
      </c>
    </row>
    <row r="209" spans="2:2" hidden="1" x14ac:dyDescent="0.2">
      <c r="B209" s="6" t="s">
        <v>81</v>
      </c>
    </row>
    <row r="210" spans="2:2" hidden="1" x14ac:dyDescent="0.2">
      <c r="B210" s="6" t="s">
        <v>50</v>
      </c>
    </row>
    <row r="211" spans="2:2" hidden="1" x14ac:dyDescent="0.2">
      <c r="B211" s="6" t="s">
        <v>91</v>
      </c>
    </row>
    <row r="212" spans="2:2" hidden="1" x14ac:dyDescent="0.2">
      <c r="B212" s="6" t="s">
        <v>55</v>
      </c>
    </row>
    <row r="213" spans="2:2" hidden="1" x14ac:dyDescent="0.2">
      <c r="B213" s="6" t="s">
        <v>48</v>
      </c>
    </row>
    <row r="214" spans="2:2" hidden="1" x14ac:dyDescent="0.2">
      <c r="B214" s="6" t="s">
        <v>70</v>
      </c>
    </row>
    <row r="215" spans="2:2" hidden="1" x14ac:dyDescent="0.2">
      <c r="B215" s="6" t="s">
        <v>58</v>
      </c>
    </row>
    <row r="216" spans="2:2" hidden="1" x14ac:dyDescent="0.2">
      <c r="B216" s="6" t="s">
        <v>36</v>
      </c>
    </row>
    <row r="217" spans="2:2" hidden="1" x14ac:dyDescent="0.2">
      <c r="B217" s="6" t="s">
        <v>84</v>
      </c>
    </row>
    <row r="218" spans="2:2" hidden="1" x14ac:dyDescent="0.2">
      <c r="B218" s="6" t="s">
        <v>67</v>
      </c>
    </row>
    <row r="219" spans="2:2" hidden="1" x14ac:dyDescent="0.2">
      <c r="B219" s="6" t="s">
        <v>17</v>
      </c>
    </row>
    <row r="220" spans="2:2" hidden="1" x14ac:dyDescent="0.2">
      <c r="B220" s="6" t="s">
        <v>85</v>
      </c>
    </row>
    <row r="221" spans="2:2" hidden="1" x14ac:dyDescent="0.2"/>
    <row r="222" spans="2:2" hidden="1" x14ac:dyDescent="0.2"/>
    <row r="223" spans="2:2" hidden="1" x14ac:dyDescent="0.2"/>
    <row r="224" spans="2:2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x14ac:dyDescent="0.2"/>
  </sheetData>
  <sheetProtection algorithmName="SHA-512" hashValue="T8LAFxbLsIjO3t+GO3IyoOKrDPbK43EDrAlvjks2r1b9F19Mf9tNXwFYU+OHQzj4EEkGT4FbDDoC+oUE7sE4dA==" saltValue="OpM+YVDaUjcMQoiTxaPnwA==" spinCount="100000" sheet="1" selectLockedCells="1"/>
  <sortState ref="B151:B227">
    <sortCondition ref="B151:B227"/>
  </sortState>
  <dataValidations count="1">
    <dataValidation type="list" allowBlank="1" showInputMessage="1" showErrorMessage="1" sqref="C5">
      <formula1>$B$144:$B$220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9" sqref="I9"/>
    </sheetView>
  </sheetViews>
  <sheetFormatPr baseColWidth="10" defaultColWidth="0" defaultRowHeight="11.25" zeroHeight="1" x14ac:dyDescent="0.2"/>
  <cols>
    <col min="1" max="1" width="3.42578125" style="118" bestFit="1" customWidth="1"/>
    <col min="2" max="2" width="17.85546875" style="163" bestFit="1" customWidth="1"/>
    <col min="3" max="3" width="11.140625" style="118" customWidth="1"/>
    <col min="4" max="5" width="9.5703125" style="118" customWidth="1"/>
    <col min="6" max="6" width="9.5703125" style="118" bestFit="1" customWidth="1"/>
    <col min="7" max="8" width="8.7109375" style="118" bestFit="1" customWidth="1"/>
    <col min="9" max="9" width="7.85546875" style="118" bestFit="1" customWidth="1"/>
    <col min="10" max="10" width="2.28515625" style="118" customWidth="1"/>
    <col min="11" max="11" width="7.85546875" style="118" bestFit="1" customWidth="1"/>
    <col min="12" max="13" width="5.140625" style="118" customWidth="1"/>
    <col min="14" max="15" width="7.42578125" style="118" customWidth="1"/>
    <col min="16" max="16" width="10.42578125" style="118" customWidth="1"/>
    <col min="17" max="17" width="7.28515625" style="118" customWidth="1"/>
    <col min="18" max="18" width="9.5703125" style="118" customWidth="1"/>
    <col min="19" max="19" width="10.42578125" style="118" customWidth="1"/>
    <col min="20" max="22" width="7.28515625" style="118" customWidth="1"/>
    <col min="23" max="25" width="11.7109375" style="118" customWidth="1"/>
    <col min="26" max="26" width="7.85546875" style="118" customWidth="1"/>
    <col min="27" max="31" width="7.140625" style="118" customWidth="1"/>
    <col min="32" max="32" width="9.42578125" style="118" customWidth="1"/>
    <col min="33" max="33" width="7.85546875" style="118" customWidth="1"/>
    <col min="34" max="38" width="7.140625" style="118" customWidth="1"/>
    <col min="39" max="39" width="9.42578125" style="118" customWidth="1"/>
    <col min="40" max="40" width="9" style="118" customWidth="1"/>
    <col min="41" max="45" width="7.140625" style="118" customWidth="1"/>
    <col min="46" max="47" width="9.42578125" style="118" customWidth="1"/>
    <col min="48" max="48" width="5.42578125" style="118" customWidth="1"/>
    <col min="49" max="53" width="11.5703125" style="118" customWidth="1"/>
    <col min="54" max="56" width="7.85546875" style="118" customWidth="1"/>
    <col min="57" max="61" width="9.42578125" style="118" customWidth="1"/>
    <col min="62" max="62" width="10.42578125" style="118" bestFit="1" customWidth="1"/>
    <col min="63" max="63" width="10.5703125" style="118" bestFit="1" customWidth="1"/>
    <col min="64" max="64" width="7.28515625" style="118" customWidth="1"/>
    <col min="65" max="16384" width="11.42578125" style="118" hidden="1"/>
  </cols>
  <sheetData>
    <row r="1" spans="1:64" s="11" customFormat="1" ht="15" x14ac:dyDescent="0.25">
      <c r="A1" s="11" t="s">
        <v>252</v>
      </c>
      <c r="B1" s="82"/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/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  <c r="BB1" s="135">
        <v>53</v>
      </c>
      <c r="BC1" s="135">
        <v>54</v>
      </c>
      <c r="BD1" s="135">
        <v>55</v>
      </c>
      <c r="BE1" s="135">
        <v>56</v>
      </c>
      <c r="BF1" s="135">
        <v>57</v>
      </c>
      <c r="BG1" s="135">
        <v>58</v>
      </c>
      <c r="BH1" s="135">
        <v>59</v>
      </c>
      <c r="BI1" s="135">
        <v>60</v>
      </c>
      <c r="BJ1" s="135">
        <v>61</v>
      </c>
      <c r="BK1" s="135">
        <v>62</v>
      </c>
      <c r="BL1" s="135">
        <v>63</v>
      </c>
    </row>
    <row r="2" spans="1:64" s="84" customFormat="1" ht="12.75" x14ac:dyDescent="0.2">
      <c r="A2" s="84" t="s">
        <v>139</v>
      </c>
      <c r="B2" s="85"/>
      <c r="O2" s="136"/>
      <c r="T2" s="136"/>
      <c r="U2" s="136"/>
      <c r="V2" s="136"/>
      <c r="W2" s="136"/>
      <c r="Z2" s="86"/>
      <c r="AA2" s="86"/>
      <c r="AB2" s="86"/>
      <c r="AC2" s="86"/>
      <c r="AD2" s="86"/>
      <c r="AE2" s="86"/>
      <c r="AF2" s="8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86"/>
      <c r="AW2" s="136"/>
      <c r="AX2" s="86"/>
      <c r="AY2" s="86"/>
      <c r="AZ2" s="86"/>
      <c r="BA2" s="86"/>
      <c r="BB2" s="86"/>
      <c r="BC2" s="86"/>
      <c r="BD2" s="86"/>
      <c r="BE2" s="136"/>
      <c r="BF2" s="86"/>
      <c r="BG2" s="86"/>
      <c r="BH2" s="86"/>
      <c r="BI2" s="86"/>
      <c r="BJ2" s="86"/>
      <c r="BK2" s="86"/>
      <c r="BL2" s="136"/>
    </row>
    <row r="3" spans="1:64" x14ac:dyDescent="0.2">
      <c r="A3" s="87"/>
      <c r="B3" s="88"/>
      <c r="C3" s="89" t="s">
        <v>140</v>
      </c>
      <c r="D3" s="90"/>
      <c r="E3" s="90"/>
      <c r="F3" s="90"/>
      <c r="G3" s="91"/>
      <c r="H3" s="91"/>
      <c r="I3" s="90"/>
      <c r="J3" s="90"/>
      <c r="K3" s="92"/>
      <c r="L3" s="93" t="s">
        <v>141</v>
      </c>
      <c r="M3" s="94"/>
      <c r="N3" s="94"/>
      <c r="O3" s="94"/>
      <c r="P3" s="95" t="s">
        <v>142</v>
      </c>
      <c r="Q3" s="91"/>
      <c r="R3" s="91"/>
      <c r="S3" s="91"/>
      <c r="T3" s="95" t="s">
        <v>143</v>
      </c>
      <c r="U3" s="91"/>
      <c r="V3" s="91"/>
      <c r="W3" s="95" t="s">
        <v>144</v>
      </c>
      <c r="X3" s="91"/>
      <c r="Y3" s="91"/>
      <c r="Z3" s="95" t="s">
        <v>234</v>
      </c>
      <c r="AA3" s="91"/>
      <c r="AB3" s="91"/>
      <c r="AC3" s="91"/>
      <c r="AD3" s="91"/>
      <c r="AE3" s="91"/>
      <c r="AF3" s="91"/>
      <c r="AG3" s="95" t="s">
        <v>237</v>
      </c>
      <c r="AH3" s="91"/>
      <c r="AI3" s="91"/>
      <c r="AJ3" s="91"/>
      <c r="AK3" s="91"/>
      <c r="AL3" s="91"/>
      <c r="AM3" s="91"/>
      <c r="AN3" s="95" t="s">
        <v>238</v>
      </c>
      <c r="AO3" s="91"/>
      <c r="AP3" s="91"/>
      <c r="AQ3" s="91"/>
      <c r="AR3" s="91"/>
      <c r="AS3" s="91"/>
      <c r="AT3" s="91"/>
      <c r="AU3" s="91"/>
      <c r="AV3" s="95" t="s">
        <v>209</v>
      </c>
      <c r="AW3" s="178"/>
      <c r="AX3" s="91" t="s">
        <v>142</v>
      </c>
      <c r="AY3" s="91"/>
      <c r="AZ3" s="91"/>
      <c r="BA3" s="91"/>
      <c r="BB3" s="91"/>
      <c r="BC3" s="91"/>
      <c r="BD3" s="178"/>
      <c r="BE3" s="91" t="s">
        <v>143</v>
      </c>
      <c r="BF3" s="91"/>
      <c r="BG3" s="91"/>
      <c r="BH3" s="91"/>
      <c r="BI3" s="178"/>
      <c r="BJ3" s="91" t="s">
        <v>212</v>
      </c>
      <c r="BK3" s="178"/>
      <c r="BL3" s="96"/>
    </row>
    <row r="4" spans="1:64" s="75" customFormat="1" ht="75.75" customHeight="1" x14ac:dyDescent="0.2">
      <c r="A4" s="69" t="s">
        <v>0</v>
      </c>
      <c r="B4" s="70" t="s">
        <v>1</v>
      </c>
      <c r="C4" s="71" t="s">
        <v>2</v>
      </c>
      <c r="D4" s="72" t="s">
        <v>3</v>
      </c>
      <c r="E4" s="72" t="s">
        <v>4</v>
      </c>
      <c r="F4" s="72" t="s">
        <v>5</v>
      </c>
      <c r="G4" s="97" t="s">
        <v>14</v>
      </c>
      <c r="H4" s="97" t="s">
        <v>15</v>
      </c>
      <c r="I4" s="72"/>
      <c r="J4" s="72"/>
      <c r="K4" s="73" t="s">
        <v>145</v>
      </c>
      <c r="L4" s="98" t="s">
        <v>235</v>
      </c>
      <c r="M4" s="97" t="s">
        <v>239</v>
      </c>
      <c r="N4" s="97" t="s">
        <v>236</v>
      </c>
      <c r="O4" s="97" t="s">
        <v>240</v>
      </c>
      <c r="P4" s="98" t="s">
        <v>241</v>
      </c>
      <c r="Q4" s="97" t="s">
        <v>242</v>
      </c>
      <c r="R4" s="97" t="s">
        <v>243</v>
      </c>
      <c r="S4" s="97" t="s">
        <v>244</v>
      </c>
      <c r="T4" s="98" t="s">
        <v>245</v>
      </c>
      <c r="U4" s="97" t="s">
        <v>246</v>
      </c>
      <c r="V4" s="97" t="s">
        <v>247</v>
      </c>
      <c r="W4" s="98" t="s">
        <v>146</v>
      </c>
      <c r="X4" s="97" t="s">
        <v>6</v>
      </c>
      <c r="Y4" s="100" t="s">
        <v>7</v>
      </c>
      <c r="Z4" s="98" t="s">
        <v>8</v>
      </c>
      <c r="AA4" s="97" t="s">
        <v>9</v>
      </c>
      <c r="AB4" s="97" t="s">
        <v>10</v>
      </c>
      <c r="AC4" s="97" t="s">
        <v>11</v>
      </c>
      <c r="AD4" s="97" t="s">
        <v>147</v>
      </c>
      <c r="AE4" s="100" t="s">
        <v>148</v>
      </c>
      <c r="AF4" s="99" t="s">
        <v>12</v>
      </c>
      <c r="AG4" s="98" t="s">
        <v>8</v>
      </c>
      <c r="AH4" s="97" t="s">
        <v>9</v>
      </c>
      <c r="AI4" s="97" t="s">
        <v>10</v>
      </c>
      <c r="AJ4" s="97" t="s">
        <v>11</v>
      </c>
      <c r="AK4" s="97" t="s">
        <v>147</v>
      </c>
      <c r="AL4" s="100" t="s">
        <v>148</v>
      </c>
      <c r="AM4" s="99" t="s">
        <v>12</v>
      </c>
      <c r="AN4" s="98" t="s">
        <v>8</v>
      </c>
      <c r="AO4" s="97" t="s">
        <v>9</v>
      </c>
      <c r="AP4" s="97" t="s">
        <v>10</v>
      </c>
      <c r="AQ4" s="97" t="s">
        <v>11</v>
      </c>
      <c r="AR4" s="97" t="s">
        <v>147</v>
      </c>
      <c r="AS4" s="100" t="s">
        <v>148</v>
      </c>
      <c r="AT4" s="99" t="s">
        <v>12</v>
      </c>
      <c r="AU4" s="98" t="s">
        <v>149</v>
      </c>
      <c r="AV4" s="98" t="s">
        <v>13</v>
      </c>
      <c r="AW4" s="100" t="s">
        <v>150</v>
      </c>
      <c r="AX4" s="179" t="s">
        <v>213</v>
      </c>
      <c r="AY4" s="179" t="s">
        <v>214</v>
      </c>
      <c r="AZ4" s="179" t="s">
        <v>215</v>
      </c>
      <c r="BA4" s="179" t="s">
        <v>216</v>
      </c>
      <c r="BB4" s="179" t="s">
        <v>217</v>
      </c>
      <c r="BC4" s="179" t="s">
        <v>218</v>
      </c>
      <c r="BD4" s="188" t="s">
        <v>219</v>
      </c>
      <c r="BE4" s="179" t="s">
        <v>220</v>
      </c>
      <c r="BF4" s="179" t="s">
        <v>221</v>
      </c>
      <c r="BG4" s="179" t="s">
        <v>222</v>
      </c>
      <c r="BH4" s="179" t="s">
        <v>223</v>
      </c>
      <c r="BI4" s="180" t="s">
        <v>210</v>
      </c>
      <c r="BJ4" s="179" t="s">
        <v>224</v>
      </c>
      <c r="BK4" s="179" t="s">
        <v>211</v>
      </c>
      <c r="BL4" s="74" t="s">
        <v>248</v>
      </c>
    </row>
    <row r="5" spans="1:64" x14ac:dyDescent="0.2">
      <c r="A5" s="76">
        <v>1</v>
      </c>
      <c r="B5" s="101" t="s">
        <v>16</v>
      </c>
      <c r="C5" s="137">
        <f>[1]Gesamtübersicht!$D5</f>
        <v>0</v>
      </c>
      <c r="D5" s="137">
        <f>[1]Gesamtübersicht!$E5</f>
        <v>0</v>
      </c>
      <c r="E5" s="137">
        <f>[1]Gesamtübersicht!$F5</f>
        <v>0</v>
      </c>
      <c r="F5" s="137">
        <f>[1]Gesamtübersicht!$G5</f>
        <v>13927500</v>
      </c>
      <c r="G5" s="137">
        <f>'[1]1ste Stufe geändert'!$G276</f>
        <v>10236000</v>
      </c>
      <c r="H5" s="137">
        <f>'[1]1ste Stufe geändert'!$G278</f>
        <v>6141600</v>
      </c>
      <c r="I5" s="195"/>
      <c r="J5" s="138"/>
      <c r="K5" s="139">
        <f>[1]Gesamtübersicht!$J5</f>
        <v>0</v>
      </c>
      <c r="L5" s="140">
        <f>'[1]1ste Stufe geändert'!$G$19</f>
        <v>1.44</v>
      </c>
      <c r="M5" s="141">
        <f>'[1]1ste Stufe geändert'!$G$23</f>
        <v>1.44</v>
      </c>
      <c r="N5" s="102">
        <f>'[1]1ste Stufe geändert'!$G$20</f>
        <v>75522</v>
      </c>
      <c r="O5" s="102">
        <f>'[1]1ste Stufe geändert'!$G$24</f>
        <v>75833</v>
      </c>
      <c r="P5" s="142">
        <f>'[1]1ste Stufe geändert'!$G$26</f>
        <v>10115.443600000001</v>
      </c>
      <c r="Q5" s="102">
        <f>'[1]1ste Stufe geändert'!$G$27</f>
        <v>1723</v>
      </c>
      <c r="R5" s="143">
        <f>'[1]1ste Stufe geändert'!$G$28</f>
        <v>5635.0747004409004</v>
      </c>
      <c r="S5" s="143">
        <f>'[1]1ste Stufe geändert'!$G$29</f>
        <v>3937.9027499999997</v>
      </c>
      <c r="T5" s="105">
        <f>'[1]1ste Stufe geändert'!$G$31</f>
        <v>6843</v>
      </c>
      <c r="U5" s="103">
        <f>'[1]1ste Stufe geändert'!$G$32</f>
        <v>196</v>
      </c>
      <c r="V5" s="112">
        <f>'[1]1ste Stufe geändert'!$G$33</f>
        <v>1.1000000000000001</v>
      </c>
      <c r="W5" s="123">
        <f>SUM('[1]1ste Stufe geändert'!G$38:G$40)</f>
        <v>4176478.27</v>
      </c>
      <c r="X5" s="123">
        <f>SUM('[1]1ste Stufe geändert'!G$42:G$45)</f>
        <v>32417239.920000002</v>
      </c>
      <c r="Y5" s="121">
        <f>'[1]1ste Stufe geändert'!$G$47</f>
        <v>13785790.720000001</v>
      </c>
      <c r="Z5" s="108">
        <f>'[1]1ste Stufe geändert'!$G$129</f>
        <v>2932.9353417059674</v>
      </c>
      <c r="AA5" s="108">
        <f>'[1]1ste Stufe geändert'!$G$130</f>
        <v>174.08197545086202</v>
      </c>
      <c r="AB5" s="108">
        <f>'[1]1ste Stufe geändert'!$G$131</f>
        <v>561.84048091946715</v>
      </c>
      <c r="AC5" s="108">
        <f>'[1]1ste Stufe geändert'!$G$132</f>
        <v>179.94885773560381</v>
      </c>
      <c r="AD5" s="108">
        <f>'[1]1ste Stufe geändert'!$G$133</f>
        <v>116.55026349937766</v>
      </c>
      <c r="AE5" s="108">
        <f>'[1]1ste Stufe geändert'!$G$134</f>
        <v>128.64953126241357</v>
      </c>
      <c r="AF5" s="109">
        <f t="shared" ref="AF5:AF68" si="0">SUM(Z5:AE5)</f>
        <v>4094.0064505736918</v>
      </c>
      <c r="AG5" s="108">
        <f>'[1]1ste Stufe geändert'!$G$139</f>
        <v>2700.1117619536008</v>
      </c>
      <c r="AH5" s="108">
        <f>'[1]1ste Stufe geändert'!$G$140</f>
        <v>185.46171983173554</v>
      </c>
      <c r="AI5" s="108">
        <f>'[1]1ste Stufe geändert'!$G$141</f>
        <v>592.37069877230226</v>
      </c>
      <c r="AJ5" s="108">
        <f>'[1]1ste Stufe geändert'!$G$142</f>
        <v>182.2507491338466</v>
      </c>
      <c r="AK5" s="108">
        <f>'[1]1ste Stufe geändert'!$G$143</f>
        <v>102.31746864821383</v>
      </c>
      <c r="AL5" s="108">
        <f>'[1]1ste Stufe geändert'!$G$144</f>
        <v>118.40613453245949</v>
      </c>
      <c r="AM5" s="109">
        <f t="shared" ref="AM5:AM68" si="1">SUM(AG5:AL5)</f>
        <v>3880.9185328721583</v>
      </c>
      <c r="AN5" s="110">
        <f>'[1]1ste Stufe geändert'!$G$149</f>
        <v>2816.5235518297841</v>
      </c>
      <c r="AO5" s="111">
        <f>'[1]1ste Stufe geändert'!$G$150</f>
        <v>179.77184764129879</v>
      </c>
      <c r="AP5" s="94">
        <f>'[1]1ste Stufe geändert'!$G$151</f>
        <v>577.10558984588465</v>
      </c>
      <c r="AQ5" s="94">
        <f>'[1]1ste Stufe geändert'!$G$152</f>
        <v>181.0998034347252</v>
      </c>
      <c r="AR5" s="111">
        <f>'[1]1ste Stufe geändert'!$G$153</f>
        <v>109.43386607379574</v>
      </c>
      <c r="AS5" s="112">
        <f>'[1]1ste Stufe geändert'!$G$154</f>
        <v>123.52783289743653</v>
      </c>
      <c r="AT5" s="109">
        <f t="shared" ref="AT5:AT68" si="2">SUM(AN5:AS5)</f>
        <v>3987.4624917229253</v>
      </c>
      <c r="AU5" s="106">
        <f>'[1]1ste Stufe geändert'!$F$155</f>
        <v>3488.4776995690891</v>
      </c>
      <c r="AV5" s="113">
        <f>'[1]1ste Stufe geändert'!$F$160</f>
        <v>0.96</v>
      </c>
      <c r="AW5" s="196">
        <f>'[1]1ste Stufe geändert'!$G$211</f>
        <v>-0.71518988385030124</v>
      </c>
      <c r="AX5" s="197">
        <f>'[1]1ste Stufe geändert'!$G$177</f>
        <v>-0.67642425695703967</v>
      </c>
      <c r="AY5" s="198">
        <f>'[1]1ste Stufe geändert'!$G$185</f>
        <v>-1.3137956620577762E-2</v>
      </c>
      <c r="AZ5" s="198">
        <f>'[1]1ste Stufe geändert'!$G$192</f>
        <v>0.15996776996674358</v>
      </c>
      <c r="BA5" s="198">
        <f>'[1]1ste Stufe geändert'!$G$200</f>
        <v>-5.0645320611722437E-2</v>
      </c>
      <c r="BB5" s="198">
        <f>'[1]1ste Stufe geändert'!$G$204</f>
        <v>1.1550585524018628</v>
      </c>
      <c r="BC5" s="199">
        <f>'[1]1ste Stufe geändert'!$F$6</f>
        <v>249</v>
      </c>
      <c r="BD5" s="115">
        <f>'[1]1ste Stufe geändert'!$F$7</f>
        <v>0.9</v>
      </c>
      <c r="BE5" s="200">
        <f>'[1]1ste Stufe geändert'!$F$9</f>
        <v>18545.153011233546</v>
      </c>
      <c r="BF5" s="201">
        <f>'[1]1ste Stufe geändert'!$F$12</f>
        <v>11000</v>
      </c>
      <c r="BG5" s="114">
        <f>'[1]1ste Stufe geändert'!$F$10</f>
        <v>0.65</v>
      </c>
      <c r="BH5" s="114">
        <f>BG5</f>
        <v>0.65</v>
      </c>
      <c r="BI5" s="115">
        <f>'[1]1ste Stufe geändert'!$F$11</f>
        <v>0.2</v>
      </c>
      <c r="BJ5" s="113">
        <f>'[1]1ste Stufe geändert'!$F$13</f>
        <v>0.6</v>
      </c>
      <c r="BK5" s="115">
        <f>'[1]1ste Stufe geändert'!$F$14</f>
        <v>0.2</v>
      </c>
      <c r="BL5" s="144">
        <f>'[1]1ste Stufe geändert'!$F$16</f>
        <v>1.0409999999999999</v>
      </c>
    </row>
    <row r="6" spans="1:64" x14ac:dyDescent="0.2">
      <c r="A6" s="77">
        <v>2</v>
      </c>
      <c r="B6" s="116" t="s">
        <v>17</v>
      </c>
      <c r="C6" s="137">
        <f>[1]Gesamtübersicht!$D6</f>
        <v>4910900</v>
      </c>
      <c r="D6" s="137">
        <f>[1]Gesamtübersicht!$E6</f>
        <v>0</v>
      </c>
      <c r="E6" s="137">
        <f>[1]Gesamtübersicht!$F6</f>
        <v>454700</v>
      </c>
      <c r="F6" s="137">
        <f>[1]Gesamtübersicht!$G6</f>
        <v>55500</v>
      </c>
      <c r="G6" s="83"/>
      <c r="H6" s="83"/>
      <c r="I6" s="202"/>
      <c r="J6" s="145"/>
      <c r="K6" s="146">
        <f>[1]Gesamtübersicht!$J6</f>
        <v>0</v>
      </c>
      <c r="L6" s="147">
        <f>'[1]1ste Stufe geändert'!$H$19</f>
        <v>1.45</v>
      </c>
      <c r="M6" s="104">
        <f>'[1]1ste Stufe geändert'!$H$23</f>
        <v>1.39</v>
      </c>
      <c r="N6" s="117">
        <f>'[1]1ste Stufe geändert'!$H$20</f>
        <v>9784</v>
      </c>
      <c r="O6" s="117">
        <f>'[1]1ste Stufe geändert'!$H$24</f>
        <v>9691</v>
      </c>
      <c r="P6" s="148">
        <f>'[1]1ste Stufe geändert'!$H$26</f>
        <v>1320.7658000000001</v>
      </c>
      <c r="Q6" s="117">
        <f>'[1]1ste Stufe geändert'!$H$27</f>
        <v>0</v>
      </c>
      <c r="R6" s="149">
        <f>'[1]1ste Stufe geändert'!$H$28</f>
        <v>0</v>
      </c>
      <c r="S6" s="149">
        <f>'[1]1ste Stufe geändert'!$H$29</f>
        <v>1219.88768</v>
      </c>
      <c r="T6" s="119">
        <f>'[1]1ste Stufe geändert'!$H$31</f>
        <v>1097</v>
      </c>
      <c r="U6" s="83">
        <f>'[1]1ste Stufe geändert'!$H$32</f>
        <v>36</v>
      </c>
      <c r="V6" s="125">
        <f>'[1]1ste Stufe geändert'!$H$33</f>
        <v>1.01</v>
      </c>
      <c r="W6" s="123">
        <f>SUM('[1]1ste Stufe geändert'!H$38:H$40)</f>
        <v>89864.900000000009</v>
      </c>
      <c r="X6" s="123">
        <f>SUM('[1]1ste Stufe geändert'!H$42:H$45)</f>
        <v>1870977.3800000004</v>
      </c>
      <c r="Y6" s="121">
        <f>'[1]1ste Stufe geändert'!$H$47</f>
        <v>1309232.5</v>
      </c>
      <c r="Z6" s="108">
        <f>'[1]1ste Stufe geändert'!$H$129</f>
        <v>2287.8690694371344</v>
      </c>
      <c r="AA6" s="108">
        <f>'[1]1ste Stufe geändert'!$H$130</f>
        <v>57.768586467702356</v>
      </c>
      <c r="AB6" s="108">
        <f>'[1]1ste Stufe geändert'!$H$131</f>
        <v>178.29252350776778</v>
      </c>
      <c r="AC6" s="108">
        <f>'[1]1ste Stufe geändert'!$H$132</f>
        <v>142.1122622804595</v>
      </c>
      <c r="AD6" s="108">
        <f>'[1]1ste Stufe geändert'!$H$133</f>
        <v>72.472608340147175</v>
      </c>
      <c r="AE6" s="108">
        <f>'[1]1ste Stufe geändert'!$H$134</f>
        <v>100.55213614063777</v>
      </c>
      <c r="AF6" s="107">
        <f t="shared" si="0"/>
        <v>2839.0671861738488</v>
      </c>
      <c r="AG6" s="108">
        <f>'[1]1ste Stufe geändert'!$H$139</f>
        <v>2265.9100829570666</v>
      </c>
      <c r="AH6" s="108">
        <f>'[1]1ste Stufe geändert'!$H$140</f>
        <v>59.58303580641833</v>
      </c>
      <c r="AI6" s="108">
        <f>'[1]1ste Stufe geändert'!$H$141</f>
        <v>260.06564853988232</v>
      </c>
      <c r="AJ6" s="108">
        <f>'[1]1ste Stufe geändert'!$H$142</f>
        <v>146.76646263932389</v>
      </c>
      <c r="AK6" s="108">
        <f>'[1]1ste Stufe geändert'!$H$143</f>
        <v>62.178165308017746</v>
      </c>
      <c r="AL6" s="108">
        <f>'[1]1ste Stufe geändert'!$H$144</f>
        <v>60.449850376638118</v>
      </c>
      <c r="AM6" s="107">
        <f t="shared" si="1"/>
        <v>2854.9532456273469</v>
      </c>
      <c r="AN6" s="122">
        <f>'[1]1ste Stufe geändert'!$H$149</f>
        <v>2276.8895761971007</v>
      </c>
      <c r="AO6" s="123">
        <f>'[1]1ste Stufe geändert'!$H$150</f>
        <v>58.675811137060343</v>
      </c>
      <c r="AP6" s="124">
        <f>'[1]1ste Stufe geändert'!$H$151</f>
        <v>219.17908602382505</v>
      </c>
      <c r="AQ6" s="124">
        <f>'[1]1ste Stufe geändert'!$H$152</f>
        <v>144.4393624598917</v>
      </c>
      <c r="AR6" s="123">
        <f>'[1]1ste Stufe geändert'!$H$153</f>
        <v>67.325386824082457</v>
      </c>
      <c r="AS6" s="125">
        <f>'[1]1ste Stufe geändert'!$H$154</f>
        <v>80.500993258637948</v>
      </c>
      <c r="AT6" s="107">
        <f t="shared" si="2"/>
        <v>2847.0102159005987</v>
      </c>
      <c r="AU6" s="120">
        <f>'[1]1ste Stufe geändert'!$F$155</f>
        <v>3488.4776995690891</v>
      </c>
      <c r="AV6" s="126">
        <f>'[1]1ste Stufe geändert'!$F$160</f>
        <v>0.96</v>
      </c>
      <c r="AW6" s="203">
        <f>'[1]1ste Stufe geändert'!$H$211</f>
        <v>0</v>
      </c>
      <c r="AX6" s="197">
        <f>'[1]1ste Stufe geändert'!$H$177</f>
        <v>-0.65900801771507145</v>
      </c>
      <c r="AY6" s="198">
        <f>'[1]1ste Stufe geändert'!$H$185</f>
        <v>-2.8825471145837923E-2</v>
      </c>
      <c r="AZ6" s="198">
        <f>'[1]1ste Stufe geändert'!$H$192</f>
        <v>-7.3805344606515791E-2</v>
      </c>
      <c r="BA6" s="198">
        <f>'[1]1ste Stufe geändert'!$H$200</f>
        <v>-3.9591451754116297E-2</v>
      </c>
      <c r="BB6" s="198">
        <f>'[1]1ste Stufe geändert'!$H$204</f>
        <v>1.1550585524018628</v>
      </c>
      <c r="BC6" s="199">
        <f>'[1]1ste Stufe geändert'!$F$6</f>
        <v>249</v>
      </c>
      <c r="BD6" s="181">
        <f>'[1]1ste Stufe geändert'!$F$7</f>
        <v>0.9</v>
      </c>
      <c r="BE6" s="204">
        <f>'[1]1ste Stufe geändert'!$F$9</f>
        <v>18545.153011233546</v>
      </c>
      <c r="BF6" s="205">
        <f>'[1]1ste Stufe geändert'!$F$12</f>
        <v>11000</v>
      </c>
      <c r="BG6" s="182">
        <f>'[1]1ste Stufe geändert'!$F$10</f>
        <v>0.65</v>
      </c>
      <c r="BH6" s="182">
        <f t="shared" ref="BH6:BH69" si="3">BG6</f>
        <v>0.65</v>
      </c>
      <c r="BI6" s="181">
        <f>'[1]1ste Stufe geändert'!$F$11</f>
        <v>0.2</v>
      </c>
      <c r="BJ6" s="126">
        <f>'[1]1ste Stufe geändert'!$F$13</f>
        <v>0.6</v>
      </c>
      <c r="BK6" s="181">
        <f>'[1]1ste Stufe geändert'!$F$14</f>
        <v>0.2</v>
      </c>
      <c r="BL6" s="150"/>
    </row>
    <row r="7" spans="1:64" x14ac:dyDescent="0.2">
      <c r="A7" s="77">
        <v>3</v>
      </c>
      <c r="B7" s="116" t="s">
        <v>18</v>
      </c>
      <c r="C7" s="137">
        <f>[1]Gesamtübersicht!$D7</f>
        <v>668400</v>
      </c>
      <c r="D7" s="137">
        <f>[1]Gesamtübersicht!$E7</f>
        <v>413800</v>
      </c>
      <c r="E7" s="137">
        <f>[1]Gesamtübersicht!$F7</f>
        <v>159000</v>
      </c>
      <c r="F7" s="137">
        <f>[1]Gesamtübersicht!$G7</f>
        <v>0</v>
      </c>
      <c r="G7" s="83"/>
      <c r="H7" s="83"/>
      <c r="I7" s="202"/>
      <c r="J7" s="145"/>
      <c r="K7" s="146">
        <f>[1]Gesamtübersicht!$J7</f>
        <v>0</v>
      </c>
      <c r="L7" s="147">
        <f>'[1]1ste Stufe geändert'!$I$19</f>
        <v>1.32</v>
      </c>
      <c r="M7" s="104">
        <f>'[1]1ste Stufe geändert'!$I$23</f>
        <v>1.27</v>
      </c>
      <c r="N7" s="117">
        <f>'[1]1ste Stufe geändert'!$I$20</f>
        <v>1332</v>
      </c>
      <c r="O7" s="117">
        <f>'[1]1ste Stufe geändert'!$I$24</f>
        <v>1365</v>
      </c>
      <c r="P7" s="148">
        <f>'[1]1ste Stufe geändert'!$I$26</f>
        <v>704.20600000000002</v>
      </c>
      <c r="Q7" s="117">
        <f>'[1]1ste Stufe geändert'!$I$27</f>
        <v>2</v>
      </c>
      <c r="R7" s="149">
        <f>'[1]1ste Stufe geändert'!$I$28</f>
        <v>0</v>
      </c>
      <c r="S7" s="149">
        <f>'[1]1ste Stufe geändert'!$I$29</f>
        <v>907.13436999999999</v>
      </c>
      <c r="T7" s="119">
        <f>'[1]1ste Stufe geändert'!$I$31</f>
        <v>167</v>
      </c>
      <c r="U7" s="83">
        <f>'[1]1ste Stufe geändert'!$I$32</f>
        <v>1</v>
      </c>
      <c r="V7" s="125">
        <f>'[1]1ste Stufe geändert'!$I$33</f>
        <v>0.86</v>
      </c>
      <c r="W7" s="123">
        <f>SUM('[1]1ste Stufe geändert'!I$38:I$40)</f>
        <v>54212</v>
      </c>
      <c r="X7" s="123">
        <f>SUM('[1]1ste Stufe geändert'!I$42:I$45)</f>
        <v>17943</v>
      </c>
      <c r="Y7" s="121">
        <f>'[1]1ste Stufe geändert'!$I$47</f>
        <v>121901.15</v>
      </c>
      <c r="Z7" s="108">
        <f>'[1]1ste Stufe geändert'!$I$129</f>
        <v>2500.8049028744649</v>
      </c>
      <c r="AA7" s="108">
        <f>'[1]1ste Stufe geändert'!$I$130</f>
        <v>45.852439939939941</v>
      </c>
      <c r="AB7" s="108">
        <f>'[1]1ste Stufe geändert'!$I$131</f>
        <v>75.3834084084084</v>
      </c>
      <c r="AC7" s="108">
        <f>'[1]1ste Stufe geändert'!$I$132</f>
        <v>154.06926075835125</v>
      </c>
      <c r="AD7" s="108">
        <f>'[1]1ste Stufe geändert'!$I$133</f>
        <v>125.54054054054055</v>
      </c>
      <c r="AE7" s="108">
        <f>'[1]1ste Stufe geändert'!$I$134</f>
        <v>89.831681681681687</v>
      </c>
      <c r="AF7" s="107">
        <f t="shared" si="0"/>
        <v>2991.4822342033867</v>
      </c>
      <c r="AG7" s="108">
        <f>'[1]1ste Stufe geändert'!$I$139</f>
        <v>2299.907470031947</v>
      </c>
      <c r="AH7" s="108">
        <f>'[1]1ste Stufe geändert'!$I$140</f>
        <v>43.904761904761912</v>
      </c>
      <c r="AI7" s="108">
        <f>'[1]1ste Stufe geändert'!$I$141</f>
        <v>20.069157509157506</v>
      </c>
      <c r="AJ7" s="108">
        <f>'[1]1ste Stufe geändert'!$I$142</f>
        <v>157.91410696445362</v>
      </c>
      <c r="AK7" s="108">
        <f>'[1]1ste Stufe geändert'!$I$143</f>
        <v>147.93479853479855</v>
      </c>
      <c r="AL7" s="108">
        <f>'[1]1ste Stufe geändert'!$I$144</f>
        <v>33.055421245421243</v>
      </c>
      <c r="AM7" s="107">
        <f t="shared" si="1"/>
        <v>2702.7857161905399</v>
      </c>
      <c r="AN7" s="122">
        <f>'[1]1ste Stufe geändert'!$I$149</f>
        <v>2400.3561864532057</v>
      </c>
      <c r="AO7" s="123">
        <f>'[1]1ste Stufe geändert'!$I$150</f>
        <v>44.878600922350927</v>
      </c>
      <c r="AP7" s="124">
        <f>'[1]1ste Stufe geändert'!$I$151</f>
        <v>47.726282958782953</v>
      </c>
      <c r="AQ7" s="124">
        <f>'[1]1ste Stufe geändert'!$I$152</f>
        <v>155.99168386140244</v>
      </c>
      <c r="AR7" s="123">
        <f>'[1]1ste Stufe geändert'!$I$153</f>
        <v>136.73766953766955</v>
      </c>
      <c r="AS7" s="125">
        <f>'[1]1ste Stufe geändert'!$I$154</f>
        <v>61.443551463551465</v>
      </c>
      <c r="AT7" s="107">
        <f t="shared" si="2"/>
        <v>2847.1339751969635</v>
      </c>
      <c r="AU7" s="120">
        <f>'[1]1ste Stufe geändert'!$F$155</f>
        <v>3488.4776995690891</v>
      </c>
      <c r="AV7" s="126">
        <f>'[1]1ste Stufe geändert'!$F$160</f>
        <v>0.96</v>
      </c>
      <c r="AW7" s="203">
        <f>'[1]1ste Stufe geändert'!$I$211</f>
        <v>0</v>
      </c>
      <c r="AX7" s="197">
        <f>'[1]1ste Stufe geändert'!$I$177</f>
        <v>1.6233010122707279</v>
      </c>
      <c r="AY7" s="198">
        <f>'[1]1ste Stufe geändert'!$I$185</f>
        <v>-2.7813834751361084E-2</v>
      </c>
      <c r="AZ7" s="198">
        <f>'[1]1ste Stufe geändert'!$I$192</f>
        <v>-7.3805344606515791E-2</v>
      </c>
      <c r="BA7" s="198">
        <f>'[1]1ste Stufe geändert'!$I$200</f>
        <v>4.0930697113530097E-2</v>
      </c>
      <c r="BB7" s="198">
        <f>'[1]1ste Stufe geändert'!$I$204</f>
        <v>1.1550585524018628</v>
      </c>
      <c r="BC7" s="199">
        <f>'[1]1ste Stufe geändert'!$F$6</f>
        <v>249</v>
      </c>
      <c r="BD7" s="181">
        <f>'[1]1ste Stufe geändert'!$F$7</f>
        <v>0.9</v>
      </c>
      <c r="BE7" s="204">
        <f>'[1]1ste Stufe geändert'!$F$9</f>
        <v>18545.153011233546</v>
      </c>
      <c r="BF7" s="205">
        <f>'[1]1ste Stufe geändert'!$F$12</f>
        <v>11000</v>
      </c>
      <c r="BG7" s="182">
        <f>'[1]1ste Stufe geändert'!$F$10</f>
        <v>0.65</v>
      </c>
      <c r="BH7" s="182">
        <f t="shared" si="3"/>
        <v>0.65</v>
      </c>
      <c r="BI7" s="181">
        <f>'[1]1ste Stufe geändert'!$F$11</f>
        <v>0.2</v>
      </c>
      <c r="BJ7" s="126">
        <f>'[1]1ste Stufe geändert'!$F$13</f>
        <v>0.6</v>
      </c>
      <c r="BK7" s="181">
        <f>'[1]1ste Stufe geändert'!$F$14</f>
        <v>0.2</v>
      </c>
      <c r="BL7" s="150"/>
    </row>
    <row r="8" spans="1:64" x14ac:dyDescent="0.2">
      <c r="A8" s="77">
        <v>4</v>
      </c>
      <c r="B8" s="116" t="s">
        <v>19</v>
      </c>
      <c r="C8" s="137">
        <f>[1]Gesamtübersicht!$D8</f>
        <v>815400</v>
      </c>
      <c r="D8" s="137">
        <f>[1]Gesamtübersicht!$E8</f>
        <v>646000</v>
      </c>
      <c r="E8" s="137">
        <f>[1]Gesamtübersicht!$F8</f>
        <v>251300</v>
      </c>
      <c r="F8" s="137">
        <f>[1]Gesamtübersicht!$G8</f>
        <v>0</v>
      </c>
      <c r="G8" s="83"/>
      <c r="H8" s="83"/>
      <c r="I8" s="202"/>
      <c r="J8" s="145"/>
      <c r="K8" s="146">
        <f>[1]Gesamtübersicht!$J8</f>
        <v>0</v>
      </c>
      <c r="L8" s="147">
        <f>'[1]1ste Stufe geändert'!$J$19</f>
        <v>1.42</v>
      </c>
      <c r="M8" s="104">
        <f>'[1]1ste Stufe geändert'!$J$23</f>
        <v>1.39</v>
      </c>
      <c r="N8" s="117">
        <f>'[1]1ste Stufe geändert'!$J$20</f>
        <v>1200</v>
      </c>
      <c r="O8" s="117">
        <f>'[1]1ste Stufe geändert'!$J$24</f>
        <v>1200</v>
      </c>
      <c r="P8" s="148">
        <f>'[1]1ste Stufe geändert'!$J$26</f>
        <v>855.36900000000003</v>
      </c>
      <c r="Q8" s="117">
        <f>'[1]1ste Stufe geändert'!$J$27</f>
        <v>0</v>
      </c>
      <c r="R8" s="149">
        <f>'[1]1ste Stufe geändert'!$J$28</f>
        <v>0</v>
      </c>
      <c r="S8" s="149">
        <f>'[1]1ste Stufe geändert'!$J$29</f>
        <v>1032.6065800000001</v>
      </c>
      <c r="T8" s="119">
        <f>'[1]1ste Stufe geändert'!$J$31</f>
        <v>156</v>
      </c>
      <c r="U8" s="83">
        <f>'[1]1ste Stufe geändert'!$J$32</f>
        <v>4</v>
      </c>
      <c r="V8" s="125">
        <f>'[1]1ste Stufe geändert'!$J$33</f>
        <v>0.85</v>
      </c>
      <c r="W8" s="123">
        <f>SUM('[1]1ste Stufe geändert'!J$38:J$40)</f>
        <v>12242.85</v>
      </c>
      <c r="X8" s="123">
        <f>SUM('[1]1ste Stufe geändert'!J$42:J$45)</f>
        <v>-10784.399999999998</v>
      </c>
      <c r="Y8" s="121">
        <f>'[1]1ste Stufe geändert'!$J$47</f>
        <v>127145.95</v>
      </c>
      <c r="Z8" s="108">
        <f>'[1]1ste Stufe geändert'!$J$129</f>
        <v>2175.3587876871288</v>
      </c>
      <c r="AA8" s="108">
        <f>'[1]1ste Stufe geändert'!$J$130</f>
        <v>43.693999999999996</v>
      </c>
      <c r="AB8" s="108">
        <f>'[1]1ste Stufe geändert'!$J$131</f>
        <v>129.31058333333334</v>
      </c>
      <c r="AC8" s="108">
        <f>'[1]1ste Stufe geändert'!$J$132</f>
        <v>140.95047925663519</v>
      </c>
      <c r="AD8" s="108">
        <f>'[1]1ste Stufe geändert'!$J$133</f>
        <v>87.668875</v>
      </c>
      <c r="AE8" s="108">
        <f>'[1]1ste Stufe geändert'!$J$134</f>
        <v>134.39045833333333</v>
      </c>
      <c r="AF8" s="107">
        <f t="shared" si="0"/>
        <v>2711.3731836104307</v>
      </c>
      <c r="AG8" s="108">
        <f>'[1]1ste Stufe geändert'!$J$139</f>
        <v>2260.9403895972555</v>
      </c>
      <c r="AH8" s="108">
        <f>'[1]1ste Stufe geändert'!$J$140</f>
        <v>46.462499999999999</v>
      </c>
      <c r="AI8" s="108">
        <f>'[1]1ste Stufe geändert'!$J$141</f>
        <v>115.82966666666667</v>
      </c>
      <c r="AJ8" s="108">
        <f>'[1]1ste Stufe geändert'!$J$142</f>
        <v>146.81695971932214</v>
      </c>
      <c r="AK8" s="108">
        <f>'[1]1ste Stufe geändert'!$J$143</f>
        <v>41.774374999999999</v>
      </c>
      <c r="AL8" s="108">
        <f>'[1]1ste Stufe geändert'!$J$144</f>
        <v>15.734624999999999</v>
      </c>
      <c r="AM8" s="107">
        <f t="shared" si="1"/>
        <v>2627.5585159832444</v>
      </c>
      <c r="AN8" s="122">
        <f>'[1]1ste Stufe geändert'!$J$149</f>
        <v>2218.1495886421922</v>
      </c>
      <c r="AO8" s="123">
        <f>'[1]1ste Stufe geändert'!$J$150</f>
        <v>45.078249999999997</v>
      </c>
      <c r="AP8" s="124">
        <f>'[1]1ste Stufe geändert'!$J$151</f>
        <v>122.570125</v>
      </c>
      <c r="AQ8" s="124">
        <f>'[1]1ste Stufe geändert'!$J$152</f>
        <v>143.88371948797868</v>
      </c>
      <c r="AR8" s="123">
        <f>'[1]1ste Stufe geändert'!$J$153</f>
        <v>64.721625000000003</v>
      </c>
      <c r="AS8" s="125">
        <f>'[1]1ste Stufe geändert'!$J$154</f>
        <v>75.062541666666661</v>
      </c>
      <c r="AT8" s="107">
        <f t="shared" si="2"/>
        <v>2669.465849796838</v>
      </c>
      <c r="AU8" s="120">
        <f>'[1]1ste Stufe geändert'!$F$155</f>
        <v>3488.4776995690891</v>
      </c>
      <c r="AV8" s="126">
        <f>'[1]1ste Stufe geändert'!$F$160</f>
        <v>0.96</v>
      </c>
      <c r="AW8" s="203">
        <f>'[1]1ste Stufe geändert'!$J$211</f>
        <v>0</v>
      </c>
      <c r="AX8" s="197">
        <f>'[1]1ste Stufe geändert'!$J$177</f>
        <v>2.8071341616688463</v>
      </c>
      <c r="AY8" s="198">
        <f>'[1]1ste Stufe geändert'!$J$185</f>
        <v>-2.8825471145837923E-2</v>
      </c>
      <c r="AZ8" s="198">
        <f>'[1]1ste Stufe geändert'!$J$192</f>
        <v>-7.3805344606515791E-2</v>
      </c>
      <c r="BA8" s="198">
        <f>'[1]1ste Stufe geändert'!$J$200</f>
        <v>7.0219148098709647E-2</v>
      </c>
      <c r="BB8" s="198">
        <f>'[1]1ste Stufe geändert'!$J$204</f>
        <v>1.1550585524018628</v>
      </c>
      <c r="BC8" s="199">
        <f>'[1]1ste Stufe geändert'!$F$6</f>
        <v>249</v>
      </c>
      <c r="BD8" s="181">
        <f>'[1]1ste Stufe geändert'!$F$7</f>
        <v>0.9</v>
      </c>
      <c r="BE8" s="204">
        <f>'[1]1ste Stufe geändert'!$F$9</f>
        <v>18545.153011233546</v>
      </c>
      <c r="BF8" s="205">
        <f>'[1]1ste Stufe geändert'!$F$12</f>
        <v>11000</v>
      </c>
      <c r="BG8" s="182">
        <f>'[1]1ste Stufe geändert'!$F$10</f>
        <v>0.65</v>
      </c>
      <c r="BH8" s="182">
        <f t="shared" si="3"/>
        <v>0.65</v>
      </c>
      <c r="BI8" s="181">
        <f>'[1]1ste Stufe geändert'!$F$11</f>
        <v>0.2</v>
      </c>
      <c r="BJ8" s="126">
        <f>'[1]1ste Stufe geändert'!$F$13</f>
        <v>0.6</v>
      </c>
      <c r="BK8" s="181">
        <f>'[1]1ste Stufe geändert'!$F$14</f>
        <v>0.2</v>
      </c>
      <c r="BL8" s="150"/>
    </row>
    <row r="9" spans="1:64" x14ac:dyDescent="0.2">
      <c r="A9" s="77">
        <v>5</v>
      </c>
      <c r="B9" s="116" t="s">
        <v>20</v>
      </c>
      <c r="C9" s="137">
        <f>[1]Gesamtübersicht!$D9</f>
        <v>0</v>
      </c>
      <c r="D9" s="137">
        <f>[1]Gesamtübersicht!$E9</f>
        <v>0</v>
      </c>
      <c r="E9" s="137">
        <f>[1]Gesamtübersicht!$F9</f>
        <v>0</v>
      </c>
      <c r="F9" s="137">
        <f>[1]Gesamtübersicht!$G9</f>
        <v>0</v>
      </c>
      <c r="G9" s="83"/>
      <c r="H9" s="83"/>
      <c r="I9" s="202"/>
      <c r="J9" s="145"/>
      <c r="K9" s="146">
        <f>[1]Gesamtübersicht!$J9</f>
        <v>0</v>
      </c>
      <c r="L9" s="147">
        <f>'[1]1ste Stufe geändert'!$K$19</f>
        <v>0.79</v>
      </c>
      <c r="M9" s="104">
        <f>'[1]1ste Stufe geändert'!$K$23</f>
        <v>0.75</v>
      </c>
      <c r="N9" s="117">
        <f>'[1]1ste Stufe geändert'!$K$20</f>
        <v>3583</v>
      </c>
      <c r="O9" s="117">
        <f>'[1]1ste Stufe geändert'!$K$24</f>
        <v>3585</v>
      </c>
      <c r="P9" s="148">
        <f>'[1]1ste Stufe geändert'!$K$26</f>
        <v>1012.1705999999999</v>
      </c>
      <c r="Q9" s="117">
        <f>'[1]1ste Stufe geändert'!$K$27</f>
        <v>0</v>
      </c>
      <c r="R9" s="149">
        <f>'[1]1ste Stufe geändert'!$K$28</f>
        <v>1416.37975153149</v>
      </c>
      <c r="S9" s="149">
        <f>'[1]1ste Stufe geändert'!$K$29</f>
        <v>983.80484000000001</v>
      </c>
      <c r="T9" s="119">
        <f>'[1]1ste Stufe geändert'!$K$31</f>
        <v>421</v>
      </c>
      <c r="U9" s="83">
        <f>'[1]1ste Stufe geändert'!$K$32</f>
        <v>7</v>
      </c>
      <c r="V9" s="125">
        <f>'[1]1ste Stufe geändert'!$K$33</f>
        <v>0.82</v>
      </c>
      <c r="W9" s="123">
        <f>SUM('[1]1ste Stufe geändert'!K$38:K$40)</f>
        <v>150392.25</v>
      </c>
      <c r="X9" s="123">
        <f>SUM('[1]1ste Stufe geändert'!K$42:K$45)</f>
        <v>36722.25</v>
      </c>
      <c r="Y9" s="121">
        <f>'[1]1ste Stufe geändert'!$K$47</f>
        <v>432939.6</v>
      </c>
      <c r="Z9" s="108">
        <f>'[1]1ste Stufe geändert'!$K$129</f>
        <v>5326.5421589150656</v>
      </c>
      <c r="AA9" s="108">
        <f>'[1]1ste Stufe geändert'!$K$130</f>
        <v>25.036212670946135</v>
      </c>
      <c r="AB9" s="108">
        <f>'[1]1ste Stufe geändert'!$K$131</f>
        <v>231.69330170248398</v>
      </c>
      <c r="AC9" s="108">
        <f>'[1]1ste Stufe geändert'!$K$132</f>
        <v>212.25318722523619</v>
      </c>
      <c r="AD9" s="108">
        <f>'[1]1ste Stufe geändert'!$K$133</f>
        <v>132.20192576053586</v>
      </c>
      <c r="AE9" s="108">
        <f>'[1]1ste Stufe geändert'!$K$134</f>
        <v>273.76925760535863</v>
      </c>
      <c r="AF9" s="107">
        <f t="shared" si="0"/>
        <v>6201.496043879627</v>
      </c>
      <c r="AG9" s="108">
        <f>'[1]1ste Stufe geändert'!$K$139</f>
        <v>4886.9469898440029</v>
      </c>
      <c r="AH9" s="108">
        <f>'[1]1ste Stufe geändert'!$K$140</f>
        <v>34.600669456066953</v>
      </c>
      <c r="AI9" s="108">
        <f>'[1]1ste Stufe geändert'!$K$141</f>
        <v>306.13623430962343</v>
      </c>
      <c r="AJ9" s="108">
        <f>'[1]1ste Stufe geändert'!$K$142</f>
        <v>219.70597914066306</v>
      </c>
      <c r="AK9" s="108">
        <f>'[1]1ste Stufe geändert'!$K$143</f>
        <v>142.98722454672244</v>
      </c>
      <c r="AL9" s="108">
        <f>'[1]1ste Stufe geändert'!$K$144</f>
        <v>268.89283124128315</v>
      </c>
      <c r="AM9" s="107">
        <f t="shared" si="1"/>
        <v>5859.2699285383605</v>
      </c>
      <c r="AN9" s="122">
        <f>'[1]1ste Stufe geändert'!$K$149</f>
        <v>5106.7445743795342</v>
      </c>
      <c r="AO9" s="123">
        <f>'[1]1ste Stufe geändert'!$K$150</f>
        <v>29.818441063506544</v>
      </c>
      <c r="AP9" s="124">
        <f>'[1]1ste Stufe geändert'!$K$151</f>
        <v>268.91476800605369</v>
      </c>
      <c r="AQ9" s="124">
        <f>'[1]1ste Stufe geändert'!$K$152</f>
        <v>215.97958318294963</v>
      </c>
      <c r="AR9" s="123">
        <f>'[1]1ste Stufe geändert'!$K$153</f>
        <v>137.59457515362914</v>
      </c>
      <c r="AS9" s="125">
        <f>'[1]1ste Stufe geändert'!$K$154</f>
        <v>271.33104442332092</v>
      </c>
      <c r="AT9" s="107">
        <f t="shared" si="2"/>
        <v>6030.3829862089942</v>
      </c>
      <c r="AU9" s="120">
        <f>'[1]1ste Stufe geändert'!$F$155</f>
        <v>3488.4776995690891</v>
      </c>
      <c r="AV9" s="126">
        <f>'[1]1ste Stufe geändert'!$F$160</f>
        <v>0.96</v>
      </c>
      <c r="AW9" s="203">
        <f>'[1]1ste Stufe geändert'!$K$211</f>
        <v>-1</v>
      </c>
      <c r="AX9" s="197">
        <f>'[1]1ste Stufe geändert'!$K$177</f>
        <v>0.21905356895121675</v>
      </c>
      <c r="AY9" s="198">
        <f>'[1]1ste Stufe geändert'!$K$185</f>
        <v>-2.8825471145837923E-2</v>
      </c>
      <c r="AZ9" s="198">
        <f>'[1]1ste Stufe geändert'!$K$192</f>
        <v>-1.5046317701671247E-2</v>
      </c>
      <c r="BA9" s="198">
        <f>'[1]1ste Stufe geändert'!$K$200</f>
        <v>-1.7387368106820875E-2</v>
      </c>
      <c r="BB9" s="198">
        <f>'[1]1ste Stufe geändert'!$K$204</f>
        <v>1.1550585524018628</v>
      </c>
      <c r="BC9" s="199">
        <f>'[1]1ste Stufe geändert'!$F$6</f>
        <v>249</v>
      </c>
      <c r="BD9" s="181">
        <f>'[1]1ste Stufe geändert'!$F$7</f>
        <v>0.9</v>
      </c>
      <c r="BE9" s="204">
        <f>'[1]1ste Stufe geändert'!$F$9</f>
        <v>18545.153011233546</v>
      </c>
      <c r="BF9" s="205">
        <f>'[1]1ste Stufe geändert'!$F$12</f>
        <v>11000</v>
      </c>
      <c r="BG9" s="182">
        <f>'[1]1ste Stufe geändert'!$F$10</f>
        <v>0.65</v>
      </c>
      <c r="BH9" s="182">
        <f t="shared" si="3"/>
        <v>0.65</v>
      </c>
      <c r="BI9" s="181">
        <f>'[1]1ste Stufe geändert'!$F$11</f>
        <v>0.2</v>
      </c>
      <c r="BJ9" s="126">
        <f>'[1]1ste Stufe geändert'!$F$13</f>
        <v>0.6</v>
      </c>
      <c r="BK9" s="181">
        <f>'[1]1ste Stufe geändert'!$F$14</f>
        <v>0.2</v>
      </c>
      <c r="BL9" s="150"/>
    </row>
    <row r="10" spans="1:64" x14ac:dyDescent="0.2">
      <c r="A10" s="77">
        <v>6</v>
      </c>
      <c r="B10" s="116" t="s">
        <v>21</v>
      </c>
      <c r="C10" s="137">
        <f>[1]Gesamtübersicht!$D10</f>
        <v>0</v>
      </c>
      <c r="D10" s="137">
        <f>[1]Gesamtübersicht!$E10</f>
        <v>0</v>
      </c>
      <c r="E10" s="137">
        <f>[1]Gesamtübersicht!$F10</f>
        <v>0</v>
      </c>
      <c r="F10" s="137">
        <f>[1]Gesamtübersicht!$G10</f>
        <v>134800</v>
      </c>
      <c r="G10" s="83"/>
      <c r="H10" s="83"/>
      <c r="I10" s="202"/>
      <c r="J10" s="145"/>
      <c r="K10" s="146">
        <f>[1]Gesamtübersicht!$J10</f>
        <v>0</v>
      </c>
      <c r="L10" s="147">
        <f>'[1]1ste Stufe geändert'!$L$19</f>
        <v>1.07</v>
      </c>
      <c r="M10" s="104">
        <f>'[1]1ste Stufe geändert'!$L$23</f>
        <v>1.04</v>
      </c>
      <c r="N10" s="117">
        <f>'[1]1ste Stufe geändert'!$L$20</f>
        <v>9048</v>
      </c>
      <c r="O10" s="117">
        <f>'[1]1ste Stufe geändert'!$L$24</f>
        <v>9269</v>
      </c>
      <c r="P10" s="148">
        <f>'[1]1ste Stufe geändert'!$L$26</f>
        <v>1223.0809999999999</v>
      </c>
      <c r="Q10" s="117">
        <f>'[1]1ste Stufe geändert'!$L$27</f>
        <v>0</v>
      </c>
      <c r="R10" s="149">
        <f>'[1]1ste Stufe geändert'!$L$28</f>
        <v>0</v>
      </c>
      <c r="S10" s="149">
        <f>'[1]1ste Stufe geändert'!$L$29</f>
        <v>493.55441000000002</v>
      </c>
      <c r="T10" s="119">
        <f>'[1]1ste Stufe geändert'!$L$31</f>
        <v>969</v>
      </c>
      <c r="U10" s="83">
        <f>'[1]1ste Stufe geändert'!$L$32</f>
        <v>31</v>
      </c>
      <c r="V10" s="125">
        <f>'[1]1ste Stufe geändert'!$L$33</f>
        <v>0.99</v>
      </c>
      <c r="W10" s="123">
        <f>SUM('[1]1ste Stufe geändert'!L$38:L$40)</f>
        <v>283419.09999999998</v>
      </c>
      <c r="X10" s="123">
        <f>SUM('[1]1ste Stufe geändert'!L$42:L$45)</f>
        <v>892291</v>
      </c>
      <c r="Y10" s="121">
        <f>'[1]1ste Stufe geändert'!$L$47</f>
        <v>1812943.4</v>
      </c>
      <c r="Z10" s="108">
        <f>'[1]1ste Stufe geändert'!$L$129</f>
        <v>2750.8747566760103</v>
      </c>
      <c r="AA10" s="108">
        <f>'[1]1ste Stufe geändert'!$L$130</f>
        <v>90.301707559681688</v>
      </c>
      <c r="AB10" s="108">
        <f>'[1]1ste Stufe geändert'!$L$131</f>
        <v>362.76818633952252</v>
      </c>
      <c r="AC10" s="108">
        <f>'[1]1ste Stufe geändert'!$L$132</f>
        <v>164.38155301902995</v>
      </c>
      <c r="AD10" s="108">
        <f>'[1]1ste Stufe geändert'!$L$133</f>
        <v>92.333001768346591</v>
      </c>
      <c r="AE10" s="108">
        <f>'[1]1ste Stufe geändert'!$L$134</f>
        <v>91.944932581786034</v>
      </c>
      <c r="AF10" s="107">
        <f t="shared" si="0"/>
        <v>3552.6041379443768</v>
      </c>
      <c r="AG10" s="108">
        <f>'[1]1ste Stufe geändert'!$L$139</f>
        <v>2685.5804072917285</v>
      </c>
      <c r="AH10" s="108">
        <f>'[1]1ste Stufe geändert'!$L$140</f>
        <v>90.531950587981427</v>
      </c>
      <c r="AI10" s="108">
        <f>'[1]1ste Stufe geändert'!$L$141</f>
        <v>269.86744524759956</v>
      </c>
      <c r="AJ10" s="108">
        <f>'[1]1ste Stufe geändert'!$L$142</f>
        <v>168.93269098292754</v>
      </c>
      <c r="AK10" s="108">
        <f>'[1]1ste Stufe geändert'!$L$143</f>
        <v>92.574387744093215</v>
      </c>
      <c r="AL10" s="108">
        <f>'[1]1ste Stufe geändert'!$L$144</f>
        <v>102.14164958463697</v>
      </c>
      <c r="AM10" s="107">
        <f t="shared" si="1"/>
        <v>3409.628531438967</v>
      </c>
      <c r="AN10" s="122">
        <f>'[1]1ste Stufe geändert'!$L$149</f>
        <v>2718.2275819838696</v>
      </c>
      <c r="AO10" s="123">
        <f>'[1]1ste Stufe geändert'!$L$150</f>
        <v>90.416829073831565</v>
      </c>
      <c r="AP10" s="124">
        <f>'[1]1ste Stufe geändert'!$L$151</f>
        <v>316.31781579356107</v>
      </c>
      <c r="AQ10" s="124">
        <f>'[1]1ste Stufe geändert'!$L$152</f>
        <v>166.65712200097875</v>
      </c>
      <c r="AR10" s="123">
        <f>'[1]1ste Stufe geändert'!$L$153</f>
        <v>92.453694756219903</v>
      </c>
      <c r="AS10" s="125">
        <f>'[1]1ste Stufe geändert'!$L$154</f>
        <v>97.0432910832115</v>
      </c>
      <c r="AT10" s="107">
        <f t="shared" si="2"/>
        <v>3481.1163346916724</v>
      </c>
      <c r="AU10" s="120">
        <f>'[1]1ste Stufe geändert'!$F$155</f>
        <v>3488.4776995690891</v>
      </c>
      <c r="AV10" s="126">
        <f>'[1]1ste Stufe geändert'!$F$160</f>
        <v>0.96</v>
      </c>
      <c r="AW10" s="203">
        <f>'[1]1ste Stufe geändert'!$L$211</f>
        <v>0</v>
      </c>
      <c r="AX10" s="197">
        <f>'[1]1ste Stufe geändert'!$L$177</f>
        <v>-0.68506448066123737</v>
      </c>
      <c r="AY10" s="198">
        <f>'[1]1ste Stufe geändert'!$L$185</f>
        <v>-2.8825471145837923E-2</v>
      </c>
      <c r="AZ10" s="198">
        <f>'[1]1ste Stufe geändert'!$L$192</f>
        <v>-7.3805344606515791E-2</v>
      </c>
      <c r="BA10" s="198">
        <f>'[1]1ste Stufe geändert'!$L$200</f>
        <v>-5.0448122726738424E-2</v>
      </c>
      <c r="BB10" s="198">
        <f>'[1]1ste Stufe geändert'!$L$204</f>
        <v>1.1550585524018628</v>
      </c>
      <c r="BC10" s="199">
        <f>'[1]1ste Stufe geändert'!$F$6</f>
        <v>249</v>
      </c>
      <c r="BD10" s="181">
        <f>'[1]1ste Stufe geändert'!$F$7</f>
        <v>0.9</v>
      </c>
      <c r="BE10" s="204">
        <f>'[1]1ste Stufe geändert'!$F$9</f>
        <v>18545.153011233546</v>
      </c>
      <c r="BF10" s="205">
        <f>'[1]1ste Stufe geändert'!$F$12</f>
        <v>11000</v>
      </c>
      <c r="BG10" s="182">
        <f>'[1]1ste Stufe geändert'!$F$10</f>
        <v>0.65</v>
      </c>
      <c r="BH10" s="182">
        <f t="shared" si="3"/>
        <v>0.65</v>
      </c>
      <c r="BI10" s="181">
        <f>'[1]1ste Stufe geändert'!$F$11</f>
        <v>0.2</v>
      </c>
      <c r="BJ10" s="126">
        <f>'[1]1ste Stufe geändert'!$F$13</f>
        <v>0.6</v>
      </c>
      <c r="BK10" s="181">
        <f>'[1]1ste Stufe geändert'!$F$14</f>
        <v>0.2</v>
      </c>
      <c r="BL10" s="150"/>
    </row>
    <row r="11" spans="1:64" x14ac:dyDescent="0.2">
      <c r="A11" s="77">
        <v>7</v>
      </c>
      <c r="B11" s="116" t="s">
        <v>22</v>
      </c>
      <c r="C11" s="137">
        <f>[1]Gesamtübersicht!$D11</f>
        <v>0</v>
      </c>
      <c r="D11" s="137">
        <f>[1]Gesamtübersicht!$E11</f>
        <v>0</v>
      </c>
      <c r="E11" s="137">
        <f>[1]Gesamtübersicht!$F11</f>
        <v>0</v>
      </c>
      <c r="F11" s="137">
        <f>[1]Gesamtübersicht!$G11</f>
        <v>0</v>
      </c>
      <c r="G11" s="83"/>
      <c r="H11" s="83"/>
      <c r="I11" s="202"/>
      <c r="J11" s="145"/>
      <c r="K11" s="146">
        <f>[1]Gesamtübersicht!$J11</f>
        <v>0</v>
      </c>
      <c r="L11" s="147">
        <f>'[1]1ste Stufe geändert'!$M$19</f>
        <v>1.19</v>
      </c>
      <c r="M11" s="104">
        <f>'[1]1ste Stufe geändert'!$M$23</f>
        <v>1.19</v>
      </c>
      <c r="N11" s="117">
        <f>'[1]1ste Stufe geändert'!$M$20</f>
        <v>3591</v>
      </c>
      <c r="O11" s="117">
        <f>'[1]1ste Stufe geändert'!$M$24</f>
        <v>3606</v>
      </c>
      <c r="P11" s="148">
        <f>'[1]1ste Stufe geändert'!$M$26</f>
        <v>577.21100000000001</v>
      </c>
      <c r="Q11" s="117">
        <f>'[1]1ste Stufe geändert'!$M$27</f>
        <v>0</v>
      </c>
      <c r="R11" s="149">
        <f>'[1]1ste Stufe geändert'!$M$28</f>
        <v>0</v>
      </c>
      <c r="S11" s="149">
        <f>'[1]1ste Stufe geändert'!$M$29</f>
        <v>475.64580999999998</v>
      </c>
      <c r="T11" s="119">
        <f>'[1]1ste Stufe geändert'!$M$31</f>
        <v>361</v>
      </c>
      <c r="U11" s="83">
        <f>'[1]1ste Stufe geändert'!$M$32</f>
        <v>10</v>
      </c>
      <c r="V11" s="125">
        <f>'[1]1ste Stufe geändert'!$M$33</f>
        <v>0.95</v>
      </c>
      <c r="W11" s="123">
        <f>SUM('[1]1ste Stufe geändert'!M$38:M$40)</f>
        <v>164312.09000000003</v>
      </c>
      <c r="X11" s="123">
        <f>SUM('[1]1ste Stufe geändert'!M$42:M$45)</f>
        <v>507527.23999999993</v>
      </c>
      <c r="Y11" s="121">
        <f>'[1]1ste Stufe geändert'!$M$47</f>
        <v>376594.5</v>
      </c>
      <c r="Z11" s="108">
        <f>'[1]1ste Stufe geändert'!$M$129</f>
        <v>2580.8530786986889</v>
      </c>
      <c r="AA11" s="108">
        <f>'[1]1ste Stufe geändert'!$M$130</f>
        <v>176.80653021442495</v>
      </c>
      <c r="AB11" s="108">
        <f>'[1]1ste Stufe geändert'!$M$131</f>
        <v>327.74053188526875</v>
      </c>
      <c r="AC11" s="108">
        <f>'[1]1ste Stufe geändert'!$M$132</f>
        <v>184.07389423690623</v>
      </c>
      <c r="AD11" s="108">
        <f>'[1]1ste Stufe geändert'!$M$133</f>
        <v>131.34317738791421</v>
      </c>
      <c r="AE11" s="108">
        <f>'[1]1ste Stufe geändert'!$M$134</f>
        <v>122.71287942077416</v>
      </c>
      <c r="AF11" s="107">
        <f t="shared" si="0"/>
        <v>3523.5300918439775</v>
      </c>
      <c r="AG11" s="108">
        <f>'[1]1ste Stufe geändert'!$M$139</f>
        <v>2487.442851118818</v>
      </c>
      <c r="AH11" s="108">
        <f>'[1]1ste Stufe geändert'!$M$140</f>
        <v>215.11798391569607</v>
      </c>
      <c r="AI11" s="108">
        <f>'[1]1ste Stufe geändert'!$M$141</f>
        <v>268.26627842484748</v>
      </c>
      <c r="AJ11" s="108">
        <f>'[1]1ste Stufe geändert'!$M$142</f>
        <v>187.90038459923028</v>
      </c>
      <c r="AK11" s="108">
        <f>'[1]1ste Stufe geändert'!$M$143</f>
        <v>103.03355518580145</v>
      </c>
      <c r="AL11" s="108">
        <f>'[1]1ste Stufe geändert'!$M$144</f>
        <v>118.24951469772601</v>
      </c>
      <c r="AM11" s="107">
        <f t="shared" si="1"/>
        <v>3380.0105679421195</v>
      </c>
      <c r="AN11" s="122">
        <f>'[1]1ste Stufe geändert'!$M$149</f>
        <v>2534.1479649087532</v>
      </c>
      <c r="AO11" s="123">
        <f>'[1]1ste Stufe geändert'!$M$150</f>
        <v>195.9622570650605</v>
      </c>
      <c r="AP11" s="124">
        <f>'[1]1ste Stufe geändert'!$M$151</f>
        <v>298.00340515505809</v>
      </c>
      <c r="AQ11" s="124">
        <f>'[1]1ste Stufe geändert'!$M$152</f>
        <v>185.98713941806824</v>
      </c>
      <c r="AR11" s="123">
        <f>'[1]1ste Stufe geändert'!$M$153</f>
        <v>117.18836628685783</v>
      </c>
      <c r="AS11" s="125">
        <f>'[1]1ste Stufe geändert'!$M$154</f>
        <v>120.48119705925009</v>
      </c>
      <c r="AT11" s="107">
        <f t="shared" si="2"/>
        <v>3451.7703298930473</v>
      </c>
      <c r="AU11" s="120">
        <f>'[1]1ste Stufe geändert'!$F$155</f>
        <v>3488.4776995690891</v>
      </c>
      <c r="AV11" s="126">
        <f>'[1]1ste Stufe geändert'!$F$160</f>
        <v>0.96</v>
      </c>
      <c r="AW11" s="203">
        <f>'[1]1ste Stufe geändert'!$M$211</f>
        <v>0</v>
      </c>
      <c r="AX11" s="197">
        <f>'[1]1ste Stufe geändert'!$M$177</f>
        <v>-0.51602787112439485</v>
      </c>
      <c r="AY11" s="198">
        <f>'[1]1ste Stufe geändert'!$M$185</f>
        <v>-2.8825471145837923E-2</v>
      </c>
      <c r="AZ11" s="198">
        <f>'[1]1ste Stufe geändert'!$M$192</f>
        <v>-7.3805344606515791E-2</v>
      </c>
      <c r="BA11" s="198">
        <f>'[1]1ste Stufe geändert'!$M$200</f>
        <v>-3.8690759209021562E-2</v>
      </c>
      <c r="BB11" s="198">
        <f>'[1]1ste Stufe geändert'!$M$204</f>
        <v>1.1550585524018628</v>
      </c>
      <c r="BC11" s="199">
        <f>'[1]1ste Stufe geändert'!$F$6</f>
        <v>249</v>
      </c>
      <c r="BD11" s="181">
        <f>'[1]1ste Stufe geändert'!$F$7</f>
        <v>0.9</v>
      </c>
      <c r="BE11" s="204">
        <f>'[1]1ste Stufe geändert'!$F$9</f>
        <v>18545.153011233546</v>
      </c>
      <c r="BF11" s="205">
        <f>'[1]1ste Stufe geändert'!$F$12</f>
        <v>11000</v>
      </c>
      <c r="BG11" s="182">
        <f>'[1]1ste Stufe geändert'!$F$10</f>
        <v>0.65</v>
      </c>
      <c r="BH11" s="182">
        <f t="shared" si="3"/>
        <v>0.65</v>
      </c>
      <c r="BI11" s="181">
        <f>'[1]1ste Stufe geändert'!$F$11</f>
        <v>0.2</v>
      </c>
      <c r="BJ11" s="126">
        <f>'[1]1ste Stufe geändert'!$F$13</f>
        <v>0.6</v>
      </c>
      <c r="BK11" s="181">
        <f>'[1]1ste Stufe geändert'!$F$14</f>
        <v>0.2</v>
      </c>
      <c r="BL11" s="150"/>
    </row>
    <row r="12" spans="1:64" x14ac:dyDescent="0.2">
      <c r="A12" s="77">
        <v>8</v>
      </c>
      <c r="B12" s="116" t="s">
        <v>23</v>
      </c>
      <c r="C12" s="137">
        <f>[1]Gesamtübersicht!$D12</f>
        <v>0</v>
      </c>
      <c r="D12" s="137">
        <f>[1]Gesamtübersicht!$E12</f>
        <v>68300</v>
      </c>
      <c r="E12" s="137">
        <f>[1]Gesamtübersicht!$F12</f>
        <v>183700</v>
      </c>
      <c r="F12" s="137">
        <f>[1]Gesamtübersicht!$G12</f>
        <v>0</v>
      </c>
      <c r="G12" s="83"/>
      <c r="H12" s="83"/>
      <c r="I12" s="202"/>
      <c r="J12" s="145"/>
      <c r="K12" s="146">
        <f>[1]Gesamtübersicht!$J12</f>
        <v>0</v>
      </c>
      <c r="L12" s="147">
        <f>'[1]1ste Stufe geändert'!$N$19</f>
        <v>1.28</v>
      </c>
      <c r="M12" s="104">
        <f>'[1]1ste Stufe geändert'!$N$23</f>
        <v>1.36</v>
      </c>
      <c r="N12" s="117">
        <f>'[1]1ste Stufe geändert'!$N$20</f>
        <v>823</v>
      </c>
      <c r="O12" s="117">
        <f>'[1]1ste Stufe geändert'!$N$24</f>
        <v>850</v>
      </c>
      <c r="P12" s="148">
        <f>'[1]1ste Stufe geändert'!$N$26</f>
        <v>281.03899999999999</v>
      </c>
      <c r="Q12" s="117">
        <f>'[1]1ste Stufe geändert'!$N$27</f>
        <v>0</v>
      </c>
      <c r="R12" s="149">
        <f>'[1]1ste Stufe geändert'!$N$28</f>
        <v>0</v>
      </c>
      <c r="S12" s="149">
        <f>'[1]1ste Stufe geändert'!$N$29</f>
        <v>375.54810000000003</v>
      </c>
      <c r="T12" s="119">
        <f>'[1]1ste Stufe geändert'!$N$31</f>
        <v>111</v>
      </c>
      <c r="U12" s="83">
        <f>'[1]1ste Stufe geändert'!$N$32</f>
        <v>0</v>
      </c>
      <c r="V12" s="125">
        <f>'[1]1ste Stufe geändert'!$N$33</f>
        <v>0.87</v>
      </c>
      <c r="W12" s="123">
        <f>SUM('[1]1ste Stufe geändert'!N$38:N$40)</f>
        <v>0</v>
      </c>
      <c r="X12" s="123">
        <f>SUM('[1]1ste Stufe geändert'!N$42:N$45)</f>
        <v>38174.479999999996</v>
      </c>
      <c r="Y12" s="121">
        <f>'[1]1ste Stufe geändert'!$N$47</f>
        <v>75725.600000000006</v>
      </c>
      <c r="Z12" s="108">
        <f>'[1]1ste Stufe geändert'!$N$129</f>
        <v>2777.8012485665695</v>
      </c>
      <c r="AA12" s="108">
        <f>'[1]1ste Stufe geändert'!$N$130</f>
        <v>64.332381530984193</v>
      </c>
      <c r="AB12" s="108">
        <f>'[1]1ste Stufe geändert'!$N$131</f>
        <v>42.21579586877278</v>
      </c>
      <c r="AC12" s="108">
        <f>'[1]1ste Stufe geändert'!$N$132</f>
        <v>167.42930845993604</v>
      </c>
      <c r="AD12" s="108">
        <f>'[1]1ste Stufe geändert'!$N$133</f>
        <v>67.213851761846897</v>
      </c>
      <c r="AE12" s="108">
        <f>'[1]1ste Stufe geändert'!$N$134</f>
        <v>155.16537059538274</v>
      </c>
      <c r="AF12" s="107">
        <f t="shared" si="0"/>
        <v>3274.157956783492</v>
      </c>
      <c r="AG12" s="108">
        <f>'[1]1ste Stufe geändert'!$N$139</f>
        <v>2948.7430528363598</v>
      </c>
      <c r="AH12" s="108">
        <f>'[1]1ste Stufe geändert'!$N$140</f>
        <v>48.27976470588235</v>
      </c>
      <c r="AI12" s="108">
        <f>'[1]1ste Stufe geändert'!$N$141</f>
        <v>38.576176470588237</v>
      </c>
      <c r="AJ12" s="108">
        <f>'[1]1ste Stufe geändert'!$N$142</f>
        <v>170.12518288384857</v>
      </c>
      <c r="AK12" s="108">
        <f>'[1]1ste Stufe geändert'!$N$143</f>
        <v>82.54435294117647</v>
      </c>
      <c r="AL12" s="108">
        <f>'[1]1ste Stufe geändert'!$N$144</f>
        <v>206.91876470588235</v>
      </c>
      <c r="AM12" s="107">
        <f t="shared" si="1"/>
        <v>3495.1872945437376</v>
      </c>
      <c r="AN12" s="122">
        <f>'[1]1ste Stufe geändert'!$N$149</f>
        <v>2863.2721507014649</v>
      </c>
      <c r="AO12" s="123">
        <f>'[1]1ste Stufe geändert'!$N$150</f>
        <v>56.306073118433275</v>
      </c>
      <c r="AP12" s="124">
        <f>'[1]1ste Stufe geändert'!$N$151</f>
        <v>40.395986169680512</v>
      </c>
      <c r="AQ12" s="124">
        <f>'[1]1ste Stufe geändert'!$N$152</f>
        <v>168.7772456718923</v>
      </c>
      <c r="AR12" s="123">
        <f>'[1]1ste Stufe geändert'!$N$153</f>
        <v>74.879102351511676</v>
      </c>
      <c r="AS12" s="125">
        <f>'[1]1ste Stufe geändert'!$N$154</f>
        <v>181.04206765063253</v>
      </c>
      <c r="AT12" s="107">
        <f t="shared" si="2"/>
        <v>3384.6726256636148</v>
      </c>
      <c r="AU12" s="120">
        <f>'[1]1ste Stufe geändert'!$F$155</f>
        <v>3488.4776995690891</v>
      </c>
      <c r="AV12" s="126">
        <f>'[1]1ste Stufe geändert'!$F$160</f>
        <v>0.96</v>
      </c>
      <c r="AW12" s="203">
        <f>'[1]1ste Stufe geändert'!$N$211</f>
        <v>0</v>
      </c>
      <c r="AX12" s="197">
        <f>'[1]1ste Stufe geändert'!$N$177</f>
        <v>0.50943738992140442</v>
      </c>
      <c r="AY12" s="198">
        <f>'[1]1ste Stufe geändert'!$N$185</f>
        <v>-2.8825471145837923E-2</v>
      </c>
      <c r="AZ12" s="198">
        <f>'[1]1ste Stufe geändert'!$N$192</f>
        <v>-7.3805344606515791E-2</v>
      </c>
      <c r="BA12" s="198">
        <f>'[1]1ste Stufe geändert'!$N$200</f>
        <v>7.6350647022529264E-3</v>
      </c>
      <c r="BB12" s="198">
        <f>'[1]1ste Stufe geändert'!$N$204</f>
        <v>1.1550585524018628</v>
      </c>
      <c r="BC12" s="199">
        <f>'[1]1ste Stufe geändert'!$F$6</f>
        <v>249</v>
      </c>
      <c r="BD12" s="181">
        <f>'[1]1ste Stufe geändert'!$F$7</f>
        <v>0.9</v>
      </c>
      <c r="BE12" s="204">
        <f>'[1]1ste Stufe geändert'!$F$9</f>
        <v>18545.153011233546</v>
      </c>
      <c r="BF12" s="205">
        <f>'[1]1ste Stufe geändert'!$F$12</f>
        <v>11000</v>
      </c>
      <c r="BG12" s="182">
        <f>'[1]1ste Stufe geändert'!$F$10</f>
        <v>0.65</v>
      </c>
      <c r="BH12" s="182">
        <f t="shared" si="3"/>
        <v>0.65</v>
      </c>
      <c r="BI12" s="181">
        <f>'[1]1ste Stufe geändert'!$F$11</f>
        <v>0.2</v>
      </c>
      <c r="BJ12" s="126">
        <f>'[1]1ste Stufe geändert'!$F$13</f>
        <v>0.6</v>
      </c>
      <c r="BK12" s="181">
        <f>'[1]1ste Stufe geändert'!$F$14</f>
        <v>0.2</v>
      </c>
      <c r="BL12" s="150"/>
    </row>
    <row r="13" spans="1:64" x14ac:dyDescent="0.2">
      <c r="A13" s="77">
        <v>9</v>
      </c>
      <c r="B13" s="116" t="s">
        <v>24</v>
      </c>
      <c r="C13" s="137">
        <f>[1]Gesamtübersicht!$D13</f>
        <v>0</v>
      </c>
      <c r="D13" s="137">
        <f>[1]Gesamtübersicht!$E13</f>
        <v>0</v>
      </c>
      <c r="E13" s="137">
        <f>[1]Gesamtübersicht!$F13</f>
        <v>0</v>
      </c>
      <c r="F13" s="137">
        <f>[1]Gesamtübersicht!$G13</f>
        <v>0</v>
      </c>
      <c r="G13" s="83"/>
      <c r="H13" s="83"/>
      <c r="I13" s="202"/>
      <c r="J13" s="145"/>
      <c r="K13" s="146">
        <f>[1]Gesamtübersicht!$J13</f>
        <v>0</v>
      </c>
      <c r="L13" s="147">
        <f>'[1]1ste Stufe geändert'!$O$19</f>
        <v>0.85</v>
      </c>
      <c r="M13" s="104">
        <f>'[1]1ste Stufe geändert'!$O$23</f>
        <v>0.82</v>
      </c>
      <c r="N13" s="117">
        <f>'[1]1ste Stufe geändert'!$O$20</f>
        <v>1429</v>
      </c>
      <c r="O13" s="117">
        <f>'[1]1ste Stufe geändert'!$O$24</f>
        <v>1461</v>
      </c>
      <c r="P13" s="148">
        <f>'[1]1ste Stufe geändert'!$O$26</f>
        <v>210.18600000000001</v>
      </c>
      <c r="Q13" s="117">
        <f>'[1]1ste Stufe geändert'!$O$27</f>
        <v>0</v>
      </c>
      <c r="R13" s="149">
        <f>'[1]1ste Stufe geändert'!$O$28</f>
        <v>0</v>
      </c>
      <c r="S13" s="149">
        <f>'[1]1ste Stufe geändert'!$O$29</f>
        <v>198.92533</v>
      </c>
      <c r="T13" s="119">
        <f>'[1]1ste Stufe geändert'!$O$31</f>
        <v>197</v>
      </c>
      <c r="U13" s="83">
        <f>'[1]1ste Stufe geändert'!$O$32</f>
        <v>2</v>
      </c>
      <c r="V13" s="125">
        <f>'[1]1ste Stufe geändert'!$O$33</f>
        <v>0.82</v>
      </c>
      <c r="W13" s="123">
        <f>SUM('[1]1ste Stufe geändert'!O$38:O$40)</f>
        <v>67907.45</v>
      </c>
      <c r="X13" s="123">
        <f>SUM('[1]1ste Stufe geändert'!O$42:O$45)</f>
        <v>20338.7</v>
      </c>
      <c r="Y13" s="121">
        <f>'[1]1ste Stufe geändert'!$O$47</f>
        <v>151929.65</v>
      </c>
      <c r="Z13" s="108">
        <f>'[1]1ste Stufe geändert'!$O$129</f>
        <v>3666.5321563392881</v>
      </c>
      <c r="AA13" s="108">
        <f>'[1]1ste Stufe geändert'!$O$130</f>
        <v>96.568404478656404</v>
      </c>
      <c r="AB13" s="108">
        <f>'[1]1ste Stufe geändert'!$O$131</f>
        <v>409.74107767669699</v>
      </c>
      <c r="AC13" s="108">
        <f>'[1]1ste Stufe geändert'!$O$132</f>
        <v>211.5465745482534</v>
      </c>
      <c r="AD13" s="108">
        <f>'[1]1ste Stufe geändert'!$O$133</f>
        <v>104.01287613715886</v>
      </c>
      <c r="AE13" s="108">
        <f>'[1]1ste Stufe geändert'!$O$134</f>
        <v>89.792757172848155</v>
      </c>
      <c r="AF13" s="107">
        <f t="shared" si="0"/>
        <v>4578.1938463529013</v>
      </c>
      <c r="AG13" s="108">
        <f>'[1]1ste Stufe geändert'!$O$139</f>
        <v>3646.2852771308008</v>
      </c>
      <c r="AH13" s="108">
        <f>'[1]1ste Stufe geändert'!$O$140</f>
        <v>45.199589322381925</v>
      </c>
      <c r="AI13" s="108">
        <f>'[1]1ste Stufe geändert'!$O$141</f>
        <v>484.98627652292953</v>
      </c>
      <c r="AJ13" s="108">
        <f>'[1]1ste Stufe geändert'!$O$142</f>
        <v>216.13569370230209</v>
      </c>
      <c r="AK13" s="108">
        <f>'[1]1ste Stufe geändert'!$O$143</f>
        <v>35.133983572895275</v>
      </c>
      <c r="AL13" s="108">
        <f>'[1]1ste Stufe geändert'!$O$144</f>
        <v>50.742094455852154</v>
      </c>
      <c r="AM13" s="107">
        <f t="shared" si="1"/>
        <v>4478.4829147071614</v>
      </c>
      <c r="AN13" s="122">
        <f>'[1]1ste Stufe geändert'!$O$149</f>
        <v>3656.4087167350444</v>
      </c>
      <c r="AO13" s="123">
        <f>'[1]1ste Stufe geändert'!$O$150</f>
        <v>70.883996900519165</v>
      </c>
      <c r="AP13" s="124">
        <f>'[1]1ste Stufe geändert'!$O$151</f>
        <v>447.36367709981323</v>
      </c>
      <c r="AQ13" s="124">
        <f>'[1]1ste Stufe geändert'!$O$152</f>
        <v>213.84113412527773</v>
      </c>
      <c r="AR13" s="123">
        <f>'[1]1ste Stufe geändert'!$O$153</f>
        <v>69.573429855027058</v>
      </c>
      <c r="AS13" s="125">
        <f>'[1]1ste Stufe geändert'!$O$154</f>
        <v>70.267425814350162</v>
      </c>
      <c r="AT13" s="107">
        <f t="shared" si="2"/>
        <v>4528.3383805300318</v>
      </c>
      <c r="AU13" s="120">
        <f>'[1]1ste Stufe geändert'!$F$155</f>
        <v>3488.4776995690891</v>
      </c>
      <c r="AV13" s="126">
        <f>'[1]1ste Stufe geändert'!$F$160</f>
        <v>0.96</v>
      </c>
      <c r="AW13" s="203">
        <f>'[1]1ste Stufe geändert'!$O$211</f>
        <v>-1</v>
      </c>
      <c r="AX13" s="197">
        <f>'[1]1ste Stufe geändert'!$O$177</f>
        <v>-0.61345609665208545</v>
      </c>
      <c r="AY13" s="198">
        <f>'[1]1ste Stufe geändert'!$O$185</f>
        <v>-2.8825471145837923E-2</v>
      </c>
      <c r="AZ13" s="198">
        <f>'[1]1ste Stufe geändert'!$O$192</f>
        <v>-7.3805344606515791E-2</v>
      </c>
      <c r="BA13" s="198">
        <f>'[1]1ste Stufe geändert'!$O$200</f>
        <v>-3.8055033420457129E-2</v>
      </c>
      <c r="BB13" s="198">
        <f>'[1]1ste Stufe geändert'!$O$204</f>
        <v>1.1550585524018628</v>
      </c>
      <c r="BC13" s="199">
        <f>'[1]1ste Stufe geändert'!$F$6</f>
        <v>249</v>
      </c>
      <c r="BD13" s="181">
        <f>'[1]1ste Stufe geändert'!$F$7</f>
        <v>0.9</v>
      </c>
      <c r="BE13" s="204">
        <f>'[1]1ste Stufe geändert'!$F$9</f>
        <v>18545.153011233546</v>
      </c>
      <c r="BF13" s="205">
        <f>'[1]1ste Stufe geändert'!$F$12</f>
        <v>11000</v>
      </c>
      <c r="BG13" s="182">
        <f>'[1]1ste Stufe geändert'!$F$10</f>
        <v>0.65</v>
      </c>
      <c r="BH13" s="182">
        <f t="shared" si="3"/>
        <v>0.65</v>
      </c>
      <c r="BI13" s="181">
        <f>'[1]1ste Stufe geändert'!$F$11</f>
        <v>0.2</v>
      </c>
      <c r="BJ13" s="126">
        <f>'[1]1ste Stufe geändert'!$F$13</f>
        <v>0.6</v>
      </c>
      <c r="BK13" s="181">
        <f>'[1]1ste Stufe geändert'!$F$14</f>
        <v>0.2</v>
      </c>
      <c r="BL13" s="150"/>
    </row>
    <row r="14" spans="1:64" x14ac:dyDescent="0.2">
      <c r="A14" s="77">
        <v>10</v>
      </c>
      <c r="B14" s="116" t="s">
        <v>25</v>
      </c>
      <c r="C14" s="137">
        <f>[1]Gesamtübersicht!$D14</f>
        <v>32800</v>
      </c>
      <c r="D14" s="137">
        <f>[1]Gesamtübersicht!$E14</f>
        <v>285900</v>
      </c>
      <c r="E14" s="137">
        <f>[1]Gesamtübersicht!$F14</f>
        <v>259500</v>
      </c>
      <c r="F14" s="137">
        <f>[1]Gesamtübersicht!$G14</f>
        <v>0</v>
      </c>
      <c r="G14" s="83"/>
      <c r="H14" s="83"/>
      <c r="I14" s="202"/>
      <c r="J14" s="145"/>
      <c r="K14" s="146">
        <f>[1]Gesamtübersicht!$J14</f>
        <v>0</v>
      </c>
      <c r="L14" s="147">
        <f>'[1]1ste Stufe geändert'!$P$19</f>
        <v>1.29</v>
      </c>
      <c r="M14" s="104">
        <f>'[1]1ste Stufe geändert'!$P$23</f>
        <v>1.25</v>
      </c>
      <c r="N14" s="117">
        <f>'[1]1ste Stufe geändert'!$P$20</f>
        <v>1055</v>
      </c>
      <c r="O14" s="117">
        <f>'[1]1ste Stufe geändert'!$P$24</f>
        <v>1073</v>
      </c>
      <c r="P14" s="148">
        <f>'[1]1ste Stufe geändert'!$P$26</f>
        <v>519.98360000000002</v>
      </c>
      <c r="Q14" s="117">
        <f>'[1]1ste Stufe geändert'!$P$27</f>
        <v>0</v>
      </c>
      <c r="R14" s="149">
        <f>'[1]1ste Stufe geändert'!$P$28</f>
        <v>0</v>
      </c>
      <c r="S14" s="149">
        <f>'[1]1ste Stufe geändert'!$P$29</f>
        <v>713.53102000000001</v>
      </c>
      <c r="T14" s="119">
        <f>'[1]1ste Stufe geändert'!$P$31</f>
        <v>144</v>
      </c>
      <c r="U14" s="83">
        <f>'[1]1ste Stufe geändert'!$P$32</f>
        <v>2</v>
      </c>
      <c r="V14" s="125">
        <f>'[1]1ste Stufe geändert'!$P$33</f>
        <v>0.8</v>
      </c>
      <c r="W14" s="123">
        <f>SUM('[1]1ste Stufe geändert'!P$38:P$40)</f>
        <v>0</v>
      </c>
      <c r="X14" s="123">
        <f>SUM('[1]1ste Stufe geändert'!P$42:P$45)</f>
        <v>23300.7</v>
      </c>
      <c r="Y14" s="121">
        <f>'[1]1ste Stufe geändert'!$P$47</f>
        <v>65928.75</v>
      </c>
      <c r="Z14" s="108">
        <f>'[1]1ste Stufe geändert'!$P$129</f>
        <v>2891.1817436136798</v>
      </c>
      <c r="AA14" s="108">
        <f>'[1]1ste Stufe geändert'!$P$130</f>
        <v>-14.638151658767773</v>
      </c>
      <c r="AB14" s="108">
        <f>'[1]1ste Stufe geändert'!$P$131</f>
        <v>68.956587677725111</v>
      </c>
      <c r="AC14" s="108">
        <f>'[1]1ste Stufe geändert'!$P$132</f>
        <v>158.72865720614683</v>
      </c>
      <c r="AD14" s="108">
        <f>'[1]1ste Stufe geändert'!$P$133</f>
        <v>120.90023696682465</v>
      </c>
      <c r="AE14" s="108">
        <f>'[1]1ste Stufe geändert'!$P$134</f>
        <v>118.76184834123222</v>
      </c>
      <c r="AF14" s="107">
        <f t="shared" si="0"/>
        <v>3343.8909221468407</v>
      </c>
      <c r="AG14" s="108">
        <f>'[1]1ste Stufe geändert'!$P$139</f>
        <v>2835.1684829552146</v>
      </c>
      <c r="AH14" s="108">
        <f>'[1]1ste Stufe geändert'!$P$140</f>
        <v>28.027493010251629</v>
      </c>
      <c r="AI14" s="108">
        <f>'[1]1ste Stufe geändert'!$P$141</f>
        <v>50.906290773532149</v>
      </c>
      <c r="AJ14" s="108">
        <f>'[1]1ste Stufe geändert'!$P$142</f>
        <v>165.46066281930013</v>
      </c>
      <c r="AK14" s="108">
        <f>'[1]1ste Stufe geändert'!$P$143</f>
        <v>106.96840633737186</v>
      </c>
      <c r="AL14" s="108">
        <f>'[1]1ste Stufe geändert'!$P$144</f>
        <v>105.20419384902144</v>
      </c>
      <c r="AM14" s="107">
        <f t="shared" si="1"/>
        <v>3291.7355297446916</v>
      </c>
      <c r="AN14" s="122">
        <f>'[1]1ste Stufe geändert'!$P$149</f>
        <v>2863.1751132844474</v>
      </c>
      <c r="AO14" s="123">
        <f>'[1]1ste Stufe geändert'!$P$150</f>
        <v>6.6946706757419276</v>
      </c>
      <c r="AP14" s="124">
        <f>'[1]1ste Stufe geändert'!$P$151</f>
        <v>59.93143922562863</v>
      </c>
      <c r="AQ14" s="124">
        <f>'[1]1ste Stufe geändert'!$P$152</f>
        <v>162.09466001272347</v>
      </c>
      <c r="AR14" s="123">
        <f>'[1]1ste Stufe geändert'!$P$153</f>
        <v>113.93432165209825</v>
      </c>
      <c r="AS14" s="125">
        <f>'[1]1ste Stufe geändert'!$P$154</f>
        <v>111.98302109512683</v>
      </c>
      <c r="AT14" s="107">
        <f t="shared" si="2"/>
        <v>3317.813225945767</v>
      </c>
      <c r="AU14" s="120">
        <f>'[1]1ste Stufe geändert'!$F$155</f>
        <v>3488.4776995690891</v>
      </c>
      <c r="AV14" s="126">
        <f>'[1]1ste Stufe geändert'!$F$160</f>
        <v>0.96</v>
      </c>
      <c r="AW14" s="203">
        <f>'[1]1ste Stufe geändert'!$P$211</f>
        <v>0</v>
      </c>
      <c r="AX14" s="197">
        <f>'[1]1ste Stufe geändert'!$P$177</f>
        <v>1.4351523400275576</v>
      </c>
      <c r="AY14" s="198">
        <f>'[1]1ste Stufe geändert'!$P$185</f>
        <v>-2.8825471145837923E-2</v>
      </c>
      <c r="AZ14" s="198">
        <f>'[1]1ste Stufe geändert'!$P$192</f>
        <v>-7.3805344606515791E-2</v>
      </c>
      <c r="BA14" s="198">
        <f>'[1]1ste Stufe geändert'!$P$200</f>
        <v>4.0993428117454912E-2</v>
      </c>
      <c r="BB14" s="198">
        <f>'[1]1ste Stufe geändert'!$P$204</f>
        <v>1.1550585524018628</v>
      </c>
      <c r="BC14" s="199">
        <f>'[1]1ste Stufe geändert'!$F$6</f>
        <v>249</v>
      </c>
      <c r="BD14" s="181">
        <f>'[1]1ste Stufe geändert'!$F$7</f>
        <v>0.9</v>
      </c>
      <c r="BE14" s="204">
        <f>'[1]1ste Stufe geändert'!$F$9</f>
        <v>18545.153011233546</v>
      </c>
      <c r="BF14" s="205">
        <f>'[1]1ste Stufe geändert'!$F$12</f>
        <v>11000</v>
      </c>
      <c r="BG14" s="182">
        <f>'[1]1ste Stufe geändert'!$F$10</f>
        <v>0.65</v>
      </c>
      <c r="BH14" s="182">
        <f t="shared" si="3"/>
        <v>0.65</v>
      </c>
      <c r="BI14" s="181">
        <f>'[1]1ste Stufe geändert'!$F$11</f>
        <v>0.2</v>
      </c>
      <c r="BJ14" s="126">
        <f>'[1]1ste Stufe geändert'!$F$13</f>
        <v>0.6</v>
      </c>
      <c r="BK14" s="181">
        <f>'[1]1ste Stufe geändert'!$F$14</f>
        <v>0.2</v>
      </c>
      <c r="BL14" s="150"/>
    </row>
    <row r="15" spans="1:64" x14ac:dyDescent="0.2">
      <c r="A15" s="77">
        <v>11</v>
      </c>
      <c r="B15" s="116" t="s">
        <v>26</v>
      </c>
      <c r="C15" s="137">
        <f>[1]Gesamtübersicht!$D15</f>
        <v>632800</v>
      </c>
      <c r="D15" s="137">
        <f>[1]Gesamtübersicht!$E15</f>
        <v>653500</v>
      </c>
      <c r="E15" s="137">
        <f>[1]Gesamtübersicht!$F15</f>
        <v>484800</v>
      </c>
      <c r="F15" s="137">
        <f>[1]Gesamtübersicht!$G15</f>
        <v>0</v>
      </c>
      <c r="G15" s="83"/>
      <c r="H15" s="83"/>
      <c r="I15" s="202"/>
      <c r="J15" s="145"/>
      <c r="K15" s="146">
        <f>[1]Gesamtübersicht!$J15</f>
        <v>0</v>
      </c>
      <c r="L15" s="147">
        <f>'[1]1ste Stufe geändert'!$Q$19</f>
        <v>1.4</v>
      </c>
      <c r="M15" s="104">
        <f>'[1]1ste Stufe geändert'!$Q$23</f>
        <v>1.35</v>
      </c>
      <c r="N15" s="117">
        <f>'[1]1ste Stufe geändert'!$Q$20</f>
        <v>2275</v>
      </c>
      <c r="O15" s="117">
        <f>'[1]1ste Stufe geändert'!$Q$24</f>
        <v>2280</v>
      </c>
      <c r="P15" s="148">
        <f>'[1]1ste Stufe geändert'!$Q$26</f>
        <v>873.35140000000001</v>
      </c>
      <c r="Q15" s="117">
        <f>'[1]1ste Stufe geändert'!$Q$27</f>
        <v>2031</v>
      </c>
      <c r="R15" s="149">
        <f>'[1]1ste Stufe geändert'!$Q$28</f>
        <v>3386.07055873226</v>
      </c>
      <c r="S15" s="149">
        <f>'[1]1ste Stufe geändert'!$Q$29</f>
        <v>890.26861000000008</v>
      </c>
      <c r="T15" s="119">
        <f>'[1]1ste Stufe geändert'!$Q$31</f>
        <v>293</v>
      </c>
      <c r="U15" s="83">
        <f>'[1]1ste Stufe geändert'!$Q$32</f>
        <v>12</v>
      </c>
      <c r="V15" s="125">
        <f>'[1]1ste Stufe geändert'!$Q$33</f>
        <v>0.88</v>
      </c>
      <c r="W15" s="123">
        <f>SUM('[1]1ste Stufe geändert'!Q$38:Q$40)</f>
        <v>5943.95</v>
      </c>
      <c r="X15" s="123">
        <f>SUM('[1]1ste Stufe geändert'!Q$42:Q$45)</f>
        <v>-105269.15</v>
      </c>
      <c r="Y15" s="121">
        <f>'[1]1ste Stufe geändert'!$Q$47</f>
        <v>254138.55</v>
      </c>
      <c r="Z15" s="108">
        <f>'[1]1ste Stufe geändert'!$Q$129</f>
        <v>2541.6212109467388</v>
      </c>
      <c r="AA15" s="108">
        <f>'[1]1ste Stufe geändert'!$Q$130</f>
        <v>7.9440439560439593</v>
      </c>
      <c r="AB15" s="108">
        <f>'[1]1ste Stufe geändert'!$Q$131</f>
        <v>96.735054945054941</v>
      </c>
      <c r="AC15" s="108">
        <f>'[1]1ste Stufe geändert'!$Q$132</f>
        <v>145.99266957380721</v>
      </c>
      <c r="AD15" s="108">
        <f>'[1]1ste Stufe geändert'!$Q$133</f>
        <v>104.04032967032967</v>
      </c>
      <c r="AE15" s="108">
        <f>'[1]1ste Stufe geändert'!$Q$134</f>
        <v>158.089010989011</v>
      </c>
      <c r="AF15" s="107">
        <f t="shared" si="0"/>
        <v>3054.4223200809856</v>
      </c>
      <c r="AG15" s="108">
        <f>'[1]1ste Stufe geändert'!$Q$139</f>
        <v>2698.3138852046413</v>
      </c>
      <c r="AH15" s="108">
        <f>'[1]1ste Stufe geändert'!$Q$140</f>
        <v>28.238267543859653</v>
      </c>
      <c r="AI15" s="108">
        <f>'[1]1ste Stufe geändert'!$Q$141</f>
        <v>65.400307017543852</v>
      </c>
      <c r="AJ15" s="108">
        <f>'[1]1ste Stufe geändert'!$Q$142</f>
        <v>148.53483010655864</v>
      </c>
      <c r="AK15" s="108">
        <f>'[1]1ste Stufe geändert'!$Q$143</f>
        <v>53.1293201754386</v>
      </c>
      <c r="AL15" s="108">
        <f>'[1]1ste Stufe geändert'!$Q$144</f>
        <v>93.501622807017554</v>
      </c>
      <c r="AM15" s="107">
        <f t="shared" si="1"/>
        <v>3087.1182328550603</v>
      </c>
      <c r="AN15" s="122">
        <f>'[1]1ste Stufe geändert'!$Q$149</f>
        <v>2619.96754807569</v>
      </c>
      <c r="AO15" s="123">
        <f>'[1]1ste Stufe geändert'!$Q$150</f>
        <v>18.091155749951806</v>
      </c>
      <c r="AP15" s="124">
        <f>'[1]1ste Stufe geändert'!$Q$151</f>
        <v>81.067680981299389</v>
      </c>
      <c r="AQ15" s="124">
        <f>'[1]1ste Stufe geändert'!$Q$152</f>
        <v>147.26374984018292</v>
      </c>
      <c r="AR15" s="123">
        <f>'[1]1ste Stufe geändert'!$Q$153</f>
        <v>78.584824922884138</v>
      </c>
      <c r="AS15" s="125">
        <f>'[1]1ste Stufe geändert'!$Q$154</f>
        <v>125.79531689801428</v>
      </c>
      <c r="AT15" s="107">
        <f t="shared" si="2"/>
        <v>3070.7702764680225</v>
      </c>
      <c r="AU15" s="120">
        <f>'[1]1ste Stufe geändert'!$F$155</f>
        <v>3488.4776995690891</v>
      </c>
      <c r="AV15" s="126">
        <f>'[1]1ste Stufe geändert'!$F$160</f>
        <v>0.96</v>
      </c>
      <c r="AW15" s="203">
        <f>'[1]1ste Stufe geändert'!$Q$211</f>
        <v>0</v>
      </c>
      <c r="AX15" s="197">
        <f>'[1]1ste Stufe geändert'!$Q$177</f>
        <v>0.8245644737299157</v>
      </c>
      <c r="AY15" s="198">
        <f>'[1]1ste Stufe geändert'!$Q$185</f>
        <v>0.58621285143180701</v>
      </c>
      <c r="AZ15" s="198">
        <f>'[1]1ste Stufe geändert'!$Q$192</f>
        <v>6.6667018717740181E-2</v>
      </c>
      <c r="BA15" s="198">
        <f>'[1]1ste Stufe geändert'!$Q$200</f>
        <v>-4.1021066788936577E-5</v>
      </c>
      <c r="BB15" s="198">
        <f>'[1]1ste Stufe geändert'!$Q$204</f>
        <v>1.1550585524018628</v>
      </c>
      <c r="BC15" s="199">
        <f>'[1]1ste Stufe geändert'!$F$6</f>
        <v>249</v>
      </c>
      <c r="BD15" s="181">
        <f>'[1]1ste Stufe geändert'!$F$7</f>
        <v>0.9</v>
      </c>
      <c r="BE15" s="204">
        <f>'[1]1ste Stufe geändert'!$F$9</f>
        <v>18545.153011233546</v>
      </c>
      <c r="BF15" s="205">
        <f>'[1]1ste Stufe geändert'!$F$12</f>
        <v>11000</v>
      </c>
      <c r="BG15" s="182">
        <f>'[1]1ste Stufe geändert'!$F$10</f>
        <v>0.65</v>
      </c>
      <c r="BH15" s="182">
        <f t="shared" si="3"/>
        <v>0.65</v>
      </c>
      <c r="BI15" s="181">
        <f>'[1]1ste Stufe geändert'!$F$11</f>
        <v>0.2</v>
      </c>
      <c r="BJ15" s="126">
        <f>'[1]1ste Stufe geändert'!$F$13</f>
        <v>0.6</v>
      </c>
      <c r="BK15" s="181">
        <f>'[1]1ste Stufe geändert'!$F$14</f>
        <v>0.2</v>
      </c>
      <c r="BL15" s="150"/>
    </row>
    <row r="16" spans="1:64" x14ac:dyDescent="0.2">
      <c r="A16" s="77">
        <v>12</v>
      </c>
      <c r="B16" s="116" t="s">
        <v>27</v>
      </c>
      <c r="C16" s="137">
        <f>[1]Gesamtübersicht!$D16</f>
        <v>0</v>
      </c>
      <c r="D16" s="137">
        <f>[1]Gesamtübersicht!$E16</f>
        <v>0</v>
      </c>
      <c r="E16" s="137">
        <f>[1]Gesamtübersicht!$F16</f>
        <v>0</v>
      </c>
      <c r="F16" s="137">
        <f>[1]Gesamtübersicht!$G16</f>
        <v>0</v>
      </c>
      <c r="G16" s="83"/>
      <c r="H16" s="83"/>
      <c r="I16" s="202"/>
      <c r="J16" s="145"/>
      <c r="K16" s="146">
        <f>[1]Gesamtübersicht!$J16</f>
        <v>0</v>
      </c>
      <c r="L16" s="147">
        <f>'[1]1ste Stufe geändert'!$R$19</f>
        <v>1.05</v>
      </c>
      <c r="M16" s="104">
        <f>'[1]1ste Stufe geändert'!$R$23</f>
        <v>1.02</v>
      </c>
      <c r="N16" s="117">
        <f>'[1]1ste Stufe geändert'!$R$20</f>
        <v>7177</v>
      </c>
      <c r="O16" s="117">
        <f>'[1]1ste Stufe geändert'!$R$24</f>
        <v>7286</v>
      </c>
      <c r="P16" s="148">
        <f>'[1]1ste Stufe geändert'!$R$26</f>
        <v>1136.79</v>
      </c>
      <c r="Q16" s="117">
        <f>'[1]1ste Stufe geändert'!$R$27</f>
        <v>0</v>
      </c>
      <c r="R16" s="149">
        <f>'[1]1ste Stufe geändert'!$R$28</f>
        <v>0</v>
      </c>
      <c r="S16" s="149">
        <f>'[1]1ste Stufe geändert'!$R$29</f>
        <v>739.52706000000001</v>
      </c>
      <c r="T16" s="119">
        <f>'[1]1ste Stufe geändert'!$R$31</f>
        <v>673</v>
      </c>
      <c r="U16" s="83">
        <f>'[1]1ste Stufe geändert'!$R$32</f>
        <v>15</v>
      </c>
      <c r="V16" s="125">
        <f>'[1]1ste Stufe geändert'!$R$33</f>
        <v>1.01</v>
      </c>
      <c r="W16" s="123">
        <f>SUM('[1]1ste Stufe geändert'!R$38:R$40)</f>
        <v>206453.69</v>
      </c>
      <c r="X16" s="123">
        <f>SUM('[1]1ste Stufe geändert'!R$42:R$45)</f>
        <v>1172186.74</v>
      </c>
      <c r="Y16" s="121">
        <f>'[1]1ste Stufe geändert'!$R$47</f>
        <v>818265.2</v>
      </c>
      <c r="Z16" s="108">
        <f>'[1]1ste Stufe geändert'!$R$129</f>
        <v>2894.8378311354672</v>
      </c>
      <c r="AA16" s="108">
        <f>'[1]1ste Stufe geändert'!$R$130</f>
        <v>128.20652779712972</v>
      </c>
      <c r="AB16" s="108">
        <f>'[1]1ste Stufe geändert'!$R$131</f>
        <v>95.217974083879056</v>
      </c>
      <c r="AC16" s="108">
        <f>'[1]1ste Stufe geändert'!$R$132</f>
        <v>162.11276760787257</v>
      </c>
      <c r="AD16" s="108">
        <f>'[1]1ste Stufe geändert'!$R$133</f>
        <v>155.065152570712</v>
      </c>
      <c r="AE16" s="108">
        <f>'[1]1ste Stufe geändert'!$R$134</f>
        <v>191.00036226835726</v>
      </c>
      <c r="AF16" s="107">
        <f t="shared" si="0"/>
        <v>3626.440615463418</v>
      </c>
      <c r="AG16" s="108">
        <f>'[1]1ste Stufe geändert'!$R$139</f>
        <v>2838.8296420288411</v>
      </c>
      <c r="AH16" s="108">
        <f>'[1]1ste Stufe geändert'!$R$140</f>
        <v>132.07274224540211</v>
      </c>
      <c r="AI16" s="108">
        <f>'[1]1ste Stufe geändert'!$R$141</f>
        <v>106.05216167993413</v>
      </c>
      <c r="AJ16" s="108">
        <f>'[1]1ste Stufe geändert'!$R$142</f>
        <v>167.46921698000352</v>
      </c>
      <c r="AK16" s="108">
        <f>'[1]1ste Stufe geändert'!$R$143</f>
        <v>181.07607740872908</v>
      </c>
      <c r="AL16" s="108">
        <f>'[1]1ste Stufe geändert'!$R$144</f>
        <v>157.84529234147678</v>
      </c>
      <c r="AM16" s="107">
        <f t="shared" si="1"/>
        <v>3583.3451326843865</v>
      </c>
      <c r="AN16" s="122">
        <f>'[1]1ste Stufe geändert'!$R$149</f>
        <v>2866.8337365821544</v>
      </c>
      <c r="AO16" s="123">
        <f>'[1]1ste Stufe geändert'!$R$150</f>
        <v>130.13963502126592</v>
      </c>
      <c r="AP16" s="124">
        <f>'[1]1ste Stufe geändert'!$R$151</f>
        <v>100.63506788190659</v>
      </c>
      <c r="AQ16" s="124">
        <f>'[1]1ste Stufe geändert'!$R$152</f>
        <v>164.79099229393805</v>
      </c>
      <c r="AR16" s="123">
        <f>'[1]1ste Stufe geändert'!$R$153</f>
        <v>168.07061498972053</v>
      </c>
      <c r="AS16" s="125">
        <f>'[1]1ste Stufe geändert'!$R$154</f>
        <v>174.42282730491701</v>
      </c>
      <c r="AT16" s="107">
        <f t="shared" si="2"/>
        <v>3604.8928740739025</v>
      </c>
      <c r="AU16" s="120">
        <f>'[1]1ste Stufe geändert'!$F$155</f>
        <v>3488.4776995690891</v>
      </c>
      <c r="AV16" s="126">
        <f>'[1]1ste Stufe geändert'!$F$160</f>
        <v>0.96</v>
      </c>
      <c r="AW16" s="203">
        <f>'[1]1ste Stufe geändert'!$R$211</f>
        <v>-0.16685669872448017</v>
      </c>
      <c r="AX16" s="197">
        <f>'[1]1ste Stufe geändert'!$R$177</f>
        <v>-0.54035151382463031</v>
      </c>
      <c r="AY16" s="198">
        <f>'[1]1ste Stufe geändert'!$R$185</f>
        <v>-2.8825471145837923E-2</v>
      </c>
      <c r="AZ16" s="198">
        <f>'[1]1ste Stufe geändert'!$R$192</f>
        <v>-7.3805344606515791E-2</v>
      </c>
      <c r="BA16" s="198">
        <f>'[1]1ste Stufe geändert'!$R$200</f>
        <v>-4.3235528133937148E-2</v>
      </c>
      <c r="BB16" s="198">
        <f>'[1]1ste Stufe geändert'!$R$204</f>
        <v>1.1550585524018628</v>
      </c>
      <c r="BC16" s="199">
        <f>'[1]1ste Stufe geändert'!$F$6</f>
        <v>249</v>
      </c>
      <c r="BD16" s="181">
        <f>'[1]1ste Stufe geändert'!$F$7</f>
        <v>0.9</v>
      </c>
      <c r="BE16" s="204">
        <f>'[1]1ste Stufe geändert'!$F$9</f>
        <v>18545.153011233546</v>
      </c>
      <c r="BF16" s="205">
        <f>'[1]1ste Stufe geändert'!$F$12</f>
        <v>11000</v>
      </c>
      <c r="BG16" s="182">
        <f>'[1]1ste Stufe geändert'!$F$10</f>
        <v>0.65</v>
      </c>
      <c r="BH16" s="182">
        <f t="shared" si="3"/>
        <v>0.65</v>
      </c>
      <c r="BI16" s="181">
        <f>'[1]1ste Stufe geändert'!$F$11</f>
        <v>0.2</v>
      </c>
      <c r="BJ16" s="126">
        <f>'[1]1ste Stufe geändert'!$F$13</f>
        <v>0.6</v>
      </c>
      <c r="BK16" s="181">
        <f>'[1]1ste Stufe geändert'!$F$14</f>
        <v>0.2</v>
      </c>
      <c r="BL16" s="150"/>
    </row>
    <row r="17" spans="1:64" x14ac:dyDescent="0.2">
      <c r="A17" s="77">
        <v>13</v>
      </c>
      <c r="B17" s="116" t="s">
        <v>28</v>
      </c>
      <c r="C17" s="137">
        <f>[1]Gesamtübersicht!$D17</f>
        <v>4644700</v>
      </c>
      <c r="D17" s="137">
        <f>[1]Gesamtübersicht!$E17</f>
        <v>0</v>
      </c>
      <c r="E17" s="137">
        <f>[1]Gesamtübersicht!$F17</f>
        <v>0</v>
      </c>
      <c r="F17" s="137">
        <f>[1]Gesamtübersicht!$G17</f>
        <v>1924100</v>
      </c>
      <c r="G17" s="83"/>
      <c r="H17" s="83"/>
      <c r="I17" s="202"/>
      <c r="J17" s="145"/>
      <c r="K17" s="146">
        <f>[1]Gesamtübersicht!$J17</f>
        <v>0</v>
      </c>
      <c r="L17" s="147">
        <f>'[1]1ste Stufe geändert'!$S$19</f>
        <v>1.46</v>
      </c>
      <c r="M17" s="104">
        <f>'[1]1ste Stufe geändert'!$S$23</f>
        <v>1.46</v>
      </c>
      <c r="N17" s="117">
        <f>'[1]1ste Stufe geändert'!$S$20</f>
        <v>9418</v>
      </c>
      <c r="O17" s="117">
        <f>'[1]1ste Stufe geändert'!$S$24</f>
        <v>9441</v>
      </c>
      <c r="P17" s="148">
        <f>'[1]1ste Stufe geändert'!$S$26</f>
        <v>1130.5289999999998</v>
      </c>
      <c r="Q17" s="117">
        <f>'[1]1ste Stufe geändert'!$S$27</f>
        <v>0</v>
      </c>
      <c r="R17" s="149">
        <f>'[1]1ste Stufe geändert'!$S$28</f>
        <v>0</v>
      </c>
      <c r="S17" s="149">
        <f>'[1]1ste Stufe geändert'!$S$29</f>
        <v>230.66874999999999</v>
      </c>
      <c r="T17" s="119">
        <f>'[1]1ste Stufe geändert'!$S$31</f>
        <v>949</v>
      </c>
      <c r="U17" s="83">
        <f>'[1]1ste Stufe geändert'!$S$32</f>
        <v>31</v>
      </c>
      <c r="V17" s="125">
        <f>'[1]1ste Stufe geändert'!$S$33</f>
        <v>1.2</v>
      </c>
      <c r="W17" s="123">
        <f>SUM('[1]1ste Stufe geändert'!S$38:S$40)</f>
        <v>649238.9</v>
      </c>
      <c r="X17" s="123">
        <f>SUM('[1]1ste Stufe geändert'!S$42:S$45)</f>
        <v>4247391.9799999995</v>
      </c>
      <c r="Y17" s="121">
        <f>'[1]1ste Stufe geändert'!$S$47</f>
        <v>1692407.5999999994</v>
      </c>
      <c r="Z17" s="108">
        <f>'[1]1ste Stufe geändert'!$S$129</f>
        <v>1880.601109614636</v>
      </c>
      <c r="AA17" s="108">
        <f>'[1]1ste Stufe geändert'!$S$130</f>
        <v>249.65757060947132</v>
      </c>
      <c r="AB17" s="108">
        <f>'[1]1ste Stufe geändert'!$S$131</f>
        <v>370.93501805054154</v>
      </c>
      <c r="AC17" s="108">
        <f>'[1]1ste Stufe geändert'!$S$132</f>
        <v>146.94018522556536</v>
      </c>
      <c r="AD17" s="108">
        <f>'[1]1ste Stufe geändert'!$S$133</f>
        <v>124.33676470588235</v>
      </c>
      <c r="AE17" s="108">
        <f>'[1]1ste Stufe geändert'!$S$134</f>
        <v>89.520699723932907</v>
      </c>
      <c r="AF17" s="107">
        <f t="shared" si="0"/>
        <v>2861.9913479300294</v>
      </c>
      <c r="AG17" s="108">
        <f>'[1]1ste Stufe geändert'!$S$139</f>
        <v>1832.4728417354652</v>
      </c>
      <c r="AH17" s="108">
        <f>'[1]1ste Stufe geändert'!$S$140</f>
        <v>246.40647706810716</v>
      </c>
      <c r="AI17" s="108">
        <f>'[1]1ste Stufe geändert'!$S$141</f>
        <v>458.03046287469544</v>
      </c>
      <c r="AJ17" s="108">
        <f>'[1]1ste Stufe geändert'!$S$142</f>
        <v>152.63973705314183</v>
      </c>
      <c r="AK17" s="108">
        <f>'[1]1ste Stufe geändert'!$S$143</f>
        <v>86.915157292659671</v>
      </c>
      <c r="AL17" s="108">
        <f>'[1]1ste Stufe geändert'!$S$144</f>
        <v>73.066274759029753</v>
      </c>
      <c r="AM17" s="107">
        <f t="shared" si="1"/>
        <v>2849.5309507830993</v>
      </c>
      <c r="AN17" s="122">
        <f>'[1]1ste Stufe geändert'!$S$149</f>
        <v>1856.5369756750506</v>
      </c>
      <c r="AO17" s="123">
        <f>'[1]1ste Stufe geändert'!$S$150</f>
        <v>248.03202383878926</v>
      </c>
      <c r="AP17" s="124">
        <f>'[1]1ste Stufe geändert'!$S$151</f>
        <v>414.48274046261849</v>
      </c>
      <c r="AQ17" s="124">
        <f>'[1]1ste Stufe geändert'!$S$152</f>
        <v>149.78996113935358</v>
      </c>
      <c r="AR17" s="123">
        <f>'[1]1ste Stufe geändert'!$S$153</f>
        <v>105.625960999271</v>
      </c>
      <c r="AS17" s="125">
        <f>'[1]1ste Stufe geändert'!$S$154</f>
        <v>81.29348724148133</v>
      </c>
      <c r="AT17" s="107">
        <f t="shared" si="2"/>
        <v>2855.7611493565641</v>
      </c>
      <c r="AU17" s="120">
        <f>'[1]1ste Stufe geändert'!$F$155</f>
        <v>3488.4776995690891</v>
      </c>
      <c r="AV17" s="126">
        <f>'[1]1ste Stufe geändert'!$F$160</f>
        <v>0.96</v>
      </c>
      <c r="AW17" s="203">
        <f>'[1]1ste Stufe geändert'!$S$211</f>
        <v>0</v>
      </c>
      <c r="AX17" s="197">
        <f>'[1]1ste Stufe geändert'!$S$177</f>
        <v>-0.75845635272209955</v>
      </c>
      <c r="AY17" s="198">
        <f>'[1]1ste Stufe geändert'!$S$185</f>
        <v>-2.8825471145837923E-2</v>
      </c>
      <c r="AZ17" s="198">
        <f>'[1]1ste Stufe geändert'!$S$192</f>
        <v>-7.3805344606515791E-2</v>
      </c>
      <c r="BA17" s="198">
        <f>'[1]1ste Stufe geändert'!$S$200</f>
        <v>-5.475536157412645E-2</v>
      </c>
      <c r="BB17" s="198">
        <f>'[1]1ste Stufe geändert'!$S$204</f>
        <v>1.1550585524018628</v>
      </c>
      <c r="BC17" s="199">
        <f>'[1]1ste Stufe geändert'!$F$6</f>
        <v>249</v>
      </c>
      <c r="BD17" s="181">
        <f>'[1]1ste Stufe geändert'!$F$7</f>
        <v>0.9</v>
      </c>
      <c r="BE17" s="204">
        <f>'[1]1ste Stufe geändert'!$F$9</f>
        <v>18545.153011233546</v>
      </c>
      <c r="BF17" s="205">
        <f>'[1]1ste Stufe geändert'!$F$12</f>
        <v>11000</v>
      </c>
      <c r="BG17" s="182">
        <f>'[1]1ste Stufe geändert'!$F$10</f>
        <v>0.65</v>
      </c>
      <c r="BH17" s="182">
        <f t="shared" si="3"/>
        <v>0.65</v>
      </c>
      <c r="BI17" s="181">
        <f>'[1]1ste Stufe geändert'!$F$11</f>
        <v>0.2</v>
      </c>
      <c r="BJ17" s="126">
        <f>'[1]1ste Stufe geändert'!$F$13</f>
        <v>0.6</v>
      </c>
      <c r="BK17" s="181">
        <f>'[1]1ste Stufe geändert'!$F$14</f>
        <v>0.2</v>
      </c>
      <c r="BL17" s="150"/>
    </row>
    <row r="18" spans="1:64" x14ac:dyDescent="0.2">
      <c r="A18" s="77">
        <v>14</v>
      </c>
      <c r="B18" s="116" t="s">
        <v>29</v>
      </c>
      <c r="C18" s="137">
        <f>[1]Gesamtübersicht!$D18</f>
        <v>0</v>
      </c>
      <c r="D18" s="137">
        <f>[1]Gesamtübersicht!$E18</f>
        <v>0</v>
      </c>
      <c r="E18" s="137">
        <f>[1]Gesamtübersicht!$F18</f>
        <v>0</v>
      </c>
      <c r="F18" s="137">
        <f>[1]Gesamtübersicht!$G18</f>
        <v>0</v>
      </c>
      <c r="G18" s="83"/>
      <c r="H18" s="83"/>
      <c r="I18" s="202"/>
      <c r="J18" s="145"/>
      <c r="K18" s="146">
        <f>[1]Gesamtübersicht!$J18</f>
        <v>0</v>
      </c>
      <c r="L18" s="147">
        <f>'[1]1ste Stufe geändert'!$T$19</f>
        <v>1.0900000000000001</v>
      </c>
      <c r="M18" s="104">
        <f>'[1]1ste Stufe geändert'!$T$23</f>
        <v>1.04</v>
      </c>
      <c r="N18" s="117">
        <f>'[1]1ste Stufe geändert'!$T$20</f>
        <v>6480</v>
      </c>
      <c r="O18" s="117">
        <f>'[1]1ste Stufe geändert'!$T$24</f>
        <v>6571</v>
      </c>
      <c r="P18" s="148">
        <f>'[1]1ste Stufe geändert'!$T$26</f>
        <v>1427.17</v>
      </c>
      <c r="Q18" s="117">
        <f>'[1]1ste Stufe geändert'!$T$27</f>
        <v>0</v>
      </c>
      <c r="R18" s="149">
        <f>'[1]1ste Stufe geändert'!$T$28</f>
        <v>0</v>
      </c>
      <c r="S18" s="149">
        <f>'[1]1ste Stufe geändert'!$T$29</f>
        <v>1061.3524500000001</v>
      </c>
      <c r="T18" s="119">
        <f>'[1]1ste Stufe geändert'!$T$31</f>
        <v>683</v>
      </c>
      <c r="U18" s="83">
        <f>'[1]1ste Stufe geändert'!$T$32</f>
        <v>15</v>
      </c>
      <c r="V18" s="125">
        <f>'[1]1ste Stufe geändert'!$T$33</f>
        <v>0.97</v>
      </c>
      <c r="W18" s="123">
        <f>SUM('[1]1ste Stufe geändert'!T$38:T$40)</f>
        <v>77725</v>
      </c>
      <c r="X18" s="123">
        <f>SUM('[1]1ste Stufe geändert'!T$42:T$45)</f>
        <v>728013.12</v>
      </c>
      <c r="Y18" s="121">
        <f>'[1]1ste Stufe geändert'!$T$47</f>
        <v>668059.14999999991</v>
      </c>
      <c r="Z18" s="108">
        <f>'[1]1ste Stufe geändert'!$T$129</f>
        <v>2749.1028428733352</v>
      </c>
      <c r="AA18" s="108">
        <f>'[1]1ste Stufe geändert'!$T$130</f>
        <v>317.72064043209878</v>
      </c>
      <c r="AB18" s="108">
        <f>'[1]1ste Stufe geändert'!$T$131</f>
        <v>519.57259259259263</v>
      </c>
      <c r="AC18" s="108">
        <f>'[1]1ste Stufe geändert'!$T$132</f>
        <v>197.8689899708157</v>
      </c>
      <c r="AD18" s="108">
        <f>'[1]1ste Stufe geändert'!$T$133</f>
        <v>136.11500771604938</v>
      </c>
      <c r="AE18" s="108">
        <f>'[1]1ste Stufe geändert'!$T$134</f>
        <v>160.64680555555555</v>
      </c>
      <c r="AF18" s="107">
        <f t="shared" si="0"/>
        <v>4081.0268791404474</v>
      </c>
      <c r="AG18" s="108">
        <f>'[1]1ste Stufe geändert'!$T$139</f>
        <v>2656.8351211423869</v>
      </c>
      <c r="AH18" s="108">
        <f>'[1]1ste Stufe geändert'!$T$140</f>
        <v>301.63641759245166</v>
      </c>
      <c r="AI18" s="108">
        <f>'[1]1ste Stufe geändert'!$T$141</f>
        <v>687.40348500989194</v>
      </c>
      <c r="AJ18" s="108">
        <f>'[1]1ste Stufe geändert'!$T$142</f>
        <v>202.25076574524275</v>
      </c>
      <c r="AK18" s="108">
        <f>'[1]1ste Stufe geändert'!$T$143</f>
        <v>96.429896514990105</v>
      </c>
      <c r="AL18" s="108">
        <f>'[1]1ste Stufe geändert'!$T$144</f>
        <v>60.695190990716782</v>
      </c>
      <c r="AM18" s="107">
        <f t="shared" si="1"/>
        <v>4005.2508769956803</v>
      </c>
      <c r="AN18" s="122">
        <f>'[1]1ste Stufe geändert'!$T$149</f>
        <v>2702.9689820078611</v>
      </c>
      <c r="AO18" s="123">
        <f>'[1]1ste Stufe geändert'!$T$150</f>
        <v>309.67852901227525</v>
      </c>
      <c r="AP18" s="124">
        <f>'[1]1ste Stufe geändert'!$T$151</f>
        <v>603.48803880124228</v>
      </c>
      <c r="AQ18" s="124">
        <f>'[1]1ste Stufe geändert'!$T$152</f>
        <v>200.05987785802921</v>
      </c>
      <c r="AR18" s="123">
        <f>'[1]1ste Stufe geändert'!$T$153</f>
        <v>116.27245211551974</v>
      </c>
      <c r="AS18" s="125">
        <f>'[1]1ste Stufe geändert'!$T$154</f>
        <v>110.67099827313616</v>
      </c>
      <c r="AT18" s="107">
        <f t="shared" si="2"/>
        <v>4043.1388780680641</v>
      </c>
      <c r="AU18" s="120">
        <f>'[1]1ste Stufe geändert'!$F$155</f>
        <v>3488.4776995690891</v>
      </c>
      <c r="AV18" s="126">
        <f>'[1]1ste Stufe geändert'!$F$160</f>
        <v>0.96</v>
      </c>
      <c r="AW18" s="203">
        <f>'[1]1ste Stufe geändert'!$T$211</f>
        <v>-0.79499028841074293</v>
      </c>
      <c r="AX18" s="197">
        <f>'[1]1ste Stufe geändert'!$T$177</f>
        <v>-0.17259626595837077</v>
      </c>
      <c r="AY18" s="198">
        <f>'[1]1ste Stufe geändert'!$T$185</f>
        <v>-2.8825471145837923E-2</v>
      </c>
      <c r="AZ18" s="198">
        <f>'[1]1ste Stufe geändert'!$T$192</f>
        <v>-7.3805344606515791E-2</v>
      </c>
      <c r="BA18" s="198">
        <f>'[1]1ste Stufe geändert'!$T$200</f>
        <v>-3.4263714554350268E-2</v>
      </c>
      <c r="BB18" s="198">
        <f>'[1]1ste Stufe geändert'!$T$204</f>
        <v>1.1550585524018628</v>
      </c>
      <c r="BC18" s="199">
        <f>'[1]1ste Stufe geändert'!$F$6</f>
        <v>249</v>
      </c>
      <c r="BD18" s="181">
        <f>'[1]1ste Stufe geändert'!$F$7</f>
        <v>0.9</v>
      </c>
      <c r="BE18" s="204">
        <f>'[1]1ste Stufe geändert'!$F$9</f>
        <v>18545.153011233546</v>
      </c>
      <c r="BF18" s="205">
        <f>'[1]1ste Stufe geändert'!$F$12</f>
        <v>11000</v>
      </c>
      <c r="BG18" s="182">
        <f>'[1]1ste Stufe geändert'!$F$10</f>
        <v>0.65</v>
      </c>
      <c r="BH18" s="182">
        <f t="shared" si="3"/>
        <v>0.65</v>
      </c>
      <c r="BI18" s="181">
        <f>'[1]1ste Stufe geändert'!$F$11</f>
        <v>0.2</v>
      </c>
      <c r="BJ18" s="126">
        <f>'[1]1ste Stufe geändert'!$F$13</f>
        <v>0.6</v>
      </c>
      <c r="BK18" s="181">
        <f>'[1]1ste Stufe geändert'!$F$14</f>
        <v>0.2</v>
      </c>
      <c r="BL18" s="150"/>
    </row>
    <row r="19" spans="1:64" x14ac:dyDescent="0.2">
      <c r="A19" s="77">
        <v>15</v>
      </c>
      <c r="B19" s="116" t="s">
        <v>30</v>
      </c>
      <c r="C19" s="137">
        <f>[1]Gesamtübersicht!$D19</f>
        <v>1122400</v>
      </c>
      <c r="D19" s="137">
        <f>[1]Gesamtübersicht!$E19</f>
        <v>0</v>
      </c>
      <c r="E19" s="137">
        <f>[1]Gesamtübersicht!$F19</f>
        <v>0</v>
      </c>
      <c r="F19" s="137">
        <f>[1]Gesamtübersicht!$G19</f>
        <v>109300</v>
      </c>
      <c r="G19" s="83"/>
      <c r="H19" s="83"/>
      <c r="I19" s="202"/>
      <c r="J19" s="145"/>
      <c r="K19" s="146">
        <f>[1]Gesamtübersicht!$J19</f>
        <v>0</v>
      </c>
      <c r="L19" s="147">
        <f>'[1]1ste Stufe geändert'!$U$19</f>
        <v>1.29</v>
      </c>
      <c r="M19" s="104">
        <f>'[1]1ste Stufe geändert'!$U$23</f>
        <v>1.29</v>
      </c>
      <c r="N19" s="117">
        <f>'[1]1ste Stufe geändert'!$U$20</f>
        <v>3485</v>
      </c>
      <c r="O19" s="117">
        <f>'[1]1ste Stufe geändert'!$U$24</f>
        <v>3419</v>
      </c>
      <c r="P19" s="148">
        <f>'[1]1ste Stufe geändert'!$U$26</f>
        <v>574.55299999999988</v>
      </c>
      <c r="Q19" s="117">
        <f>'[1]1ste Stufe geändert'!$U$27</f>
        <v>0</v>
      </c>
      <c r="R19" s="149">
        <f>'[1]1ste Stufe geändert'!$U$28</f>
        <v>0</v>
      </c>
      <c r="S19" s="149">
        <f>'[1]1ste Stufe geändert'!$U$29</f>
        <v>220.49409999999997</v>
      </c>
      <c r="T19" s="119">
        <f>'[1]1ste Stufe geändert'!$U$31</f>
        <v>307</v>
      </c>
      <c r="U19" s="83">
        <f>'[1]1ste Stufe geändert'!$U$32</f>
        <v>11</v>
      </c>
      <c r="V19" s="125">
        <f>'[1]1ste Stufe geändert'!$U$33</f>
        <v>1.03</v>
      </c>
      <c r="W19" s="123">
        <f>SUM('[1]1ste Stufe geändert'!U$38:U$40)</f>
        <v>111689.5</v>
      </c>
      <c r="X19" s="123">
        <f>SUM('[1]1ste Stufe geändert'!U$42:U$45)</f>
        <v>441334</v>
      </c>
      <c r="Y19" s="121">
        <f>'[1]1ste Stufe geändert'!$U$47</f>
        <v>730666.39999999991</v>
      </c>
      <c r="Z19" s="108">
        <f>'[1]1ste Stufe geändert'!$U$129</f>
        <v>2187.3301517408859</v>
      </c>
      <c r="AA19" s="108">
        <f>'[1]1ste Stufe geändert'!$U$130</f>
        <v>149.22109038737449</v>
      </c>
      <c r="AB19" s="108">
        <f>'[1]1ste Stufe geändert'!$U$131</f>
        <v>305.30830703012913</v>
      </c>
      <c r="AC19" s="108">
        <f>'[1]1ste Stufe geändert'!$U$132</f>
        <v>154.78850897083956</v>
      </c>
      <c r="AD19" s="108">
        <f>'[1]1ste Stufe geändert'!$U$133</f>
        <v>82.335437589670008</v>
      </c>
      <c r="AE19" s="108">
        <f>'[1]1ste Stufe geändert'!$U$134</f>
        <v>6.2806456241033004</v>
      </c>
      <c r="AF19" s="107">
        <f t="shared" si="0"/>
        <v>2885.2641413430024</v>
      </c>
      <c r="AG19" s="108">
        <f>'[1]1ste Stufe geändert'!$U$139</f>
        <v>2421.0552647592335</v>
      </c>
      <c r="AH19" s="108">
        <f>'[1]1ste Stufe geändert'!$U$140</f>
        <v>140.6659257092717</v>
      </c>
      <c r="AI19" s="108">
        <f>'[1]1ste Stufe geändert'!$U$141</f>
        <v>284.27720093594615</v>
      </c>
      <c r="AJ19" s="108">
        <f>'[1]1ste Stufe geändert'!$U$142</f>
        <v>160.64301108812091</v>
      </c>
      <c r="AK19" s="108">
        <f>'[1]1ste Stufe geändert'!$U$143</f>
        <v>78.625914009944424</v>
      </c>
      <c r="AL19" s="108">
        <f>'[1]1ste Stufe geändert'!$U$144</f>
        <v>83.228926586721272</v>
      </c>
      <c r="AM19" s="107">
        <f t="shared" si="1"/>
        <v>3168.4962430892379</v>
      </c>
      <c r="AN19" s="122">
        <f>'[1]1ste Stufe geändert'!$U$149</f>
        <v>2304.1927082500597</v>
      </c>
      <c r="AO19" s="123">
        <f>'[1]1ste Stufe geändert'!$U$150</f>
        <v>144.94350804832311</v>
      </c>
      <c r="AP19" s="124">
        <f>'[1]1ste Stufe geändert'!$U$151</f>
        <v>294.79275398303764</v>
      </c>
      <c r="AQ19" s="124">
        <f>'[1]1ste Stufe geändert'!$U$152</f>
        <v>157.71576002948024</v>
      </c>
      <c r="AR19" s="123">
        <f>'[1]1ste Stufe geändert'!$U$153</f>
        <v>80.480675799807216</v>
      </c>
      <c r="AS19" s="125">
        <f>'[1]1ste Stufe geändert'!$U$154</f>
        <v>44.754786105412286</v>
      </c>
      <c r="AT19" s="107">
        <f t="shared" si="2"/>
        <v>3026.8801922161201</v>
      </c>
      <c r="AU19" s="120">
        <f>'[1]1ste Stufe geändert'!$F$155</f>
        <v>3488.4776995690891</v>
      </c>
      <c r="AV19" s="126">
        <f>'[1]1ste Stufe geändert'!$F$160</f>
        <v>0.96</v>
      </c>
      <c r="AW19" s="203">
        <f>'[1]1ste Stufe geändert'!$U$211</f>
        <v>0</v>
      </c>
      <c r="AX19" s="197">
        <f>'[1]1ste Stufe geändert'!$U$177</f>
        <v>-0.46806577037144065</v>
      </c>
      <c r="AY19" s="198">
        <f>'[1]1ste Stufe geändert'!$U$185</f>
        <v>-2.8825471145837923E-2</v>
      </c>
      <c r="AZ19" s="198">
        <f>'[1]1ste Stufe geändert'!$U$192</f>
        <v>-7.3805344606515791E-2</v>
      </c>
      <c r="BA19" s="198">
        <f>'[1]1ste Stufe geändert'!$U$200</f>
        <v>-4.8767547856439081E-2</v>
      </c>
      <c r="BB19" s="198">
        <f>'[1]1ste Stufe geändert'!$U$204</f>
        <v>1.1550585524018628</v>
      </c>
      <c r="BC19" s="199">
        <f>'[1]1ste Stufe geändert'!$F$6</f>
        <v>249</v>
      </c>
      <c r="BD19" s="181">
        <f>'[1]1ste Stufe geändert'!$F$7</f>
        <v>0.9</v>
      </c>
      <c r="BE19" s="204">
        <f>'[1]1ste Stufe geändert'!$F$9</f>
        <v>18545.153011233546</v>
      </c>
      <c r="BF19" s="205">
        <f>'[1]1ste Stufe geändert'!$F$12</f>
        <v>11000</v>
      </c>
      <c r="BG19" s="182">
        <f>'[1]1ste Stufe geändert'!$F$10</f>
        <v>0.65</v>
      </c>
      <c r="BH19" s="182">
        <f t="shared" si="3"/>
        <v>0.65</v>
      </c>
      <c r="BI19" s="181">
        <f>'[1]1ste Stufe geändert'!$F$11</f>
        <v>0.2</v>
      </c>
      <c r="BJ19" s="126">
        <f>'[1]1ste Stufe geändert'!$F$13</f>
        <v>0.6</v>
      </c>
      <c r="BK19" s="181">
        <f>'[1]1ste Stufe geändert'!$F$14</f>
        <v>0.2</v>
      </c>
      <c r="BL19" s="150"/>
    </row>
    <row r="20" spans="1:64" x14ac:dyDescent="0.2">
      <c r="A20" s="77">
        <v>16</v>
      </c>
      <c r="B20" s="116" t="s">
        <v>31</v>
      </c>
      <c r="C20" s="137">
        <f>[1]Gesamtübersicht!$D20</f>
        <v>3350700</v>
      </c>
      <c r="D20" s="137">
        <f>[1]Gesamtübersicht!$E20</f>
        <v>0</v>
      </c>
      <c r="E20" s="137">
        <f>[1]Gesamtübersicht!$F20</f>
        <v>0</v>
      </c>
      <c r="F20" s="137">
        <f>[1]Gesamtübersicht!$G20</f>
        <v>45300</v>
      </c>
      <c r="G20" s="83"/>
      <c r="H20" s="83"/>
      <c r="I20" s="202"/>
      <c r="J20" s="145"/>
      <c r="K20" s="146">
        <f>[1]Gesamtübersicht!$J20</f>
        <v>0</v>
      </c>
      <c r="L20" s="147">
        <f>'[1]1ste Stufe geändert'!$V$19</f>
        <v>1.27</v>
      </c>
      <c r="M20" s="104">
        <f>'[1]1ste Stufe geändert'!$V$23</f>
        <v>1.22</v>
      </c>
      <c r="N20" s="117">
        <f>'[1]1ste Stufe geändert'!$V$20</f>
        <v>5889</v>
      </c>
      <c r="O20" s="117">
        <f>'[1]1ste Stufe geändert'!$V$24</f>
        <v>5890</v>
      </c>
      <c r="P20" s="148">
        <f>'[1]1ste Stufe geändert'!$V$26</f>
        <v>1022.252</v>
      </c>
      <c r="Q20" s="117">
        <f>'[1]1ste Stufe geändert'!$V$27</f>
        <v>0</v>
      </c>
      <c r="R20" s="149">
        <f>'[1]1ste Stufe geändert'!$V$28</f>
        <v>0</v>
      </c>
      <c r="S20" s="149">
        <f>'[1]1ste Stufe geändert'!$V$29</f>
        <v>686.86050999999998</v>
      </c>
      <c r="T20" s="119">
        <f>'[1]1ste Stufe geändert'!$V$31</f>
        <v>632</v>
      </c>
      <c r="U20" s="83">
        <f>'[1]1ste Stufe geändert'!$V$32</f>
        <v>14</v>
      </c>
      <c r="V20" s="125">
        <f>'[1]1ste Stufe geändert'!$V$33</f>
        <v>1.0900000000000001</v>
      </c>
      <c r="W20" s="123">
        <f>SUM('[1]1ste Stufe geändert'!V$38:V$40)</f>
        <v>375146.7</v>
      </c>
      <c r="X20" s="123">
        <f>SUM('[1]1ste Stufe geändert'!V$42:V$45)</f>
        <v>947876.04999999993</v>
      </c>
      <c r="Y20" s="121">
        <f>'[1]1ste Stufe geändert'!$V$47</f>
        <v>666751.35</v>
      </c>
      <c r="Z20" s="108">
        <f>'[1]1ste Stufe geändert'!$V$129</f>
        <v>1800.8711304553628</v>
      </c>
      <c r="AA20" s="108">
        <f>'[1]1ste Stufe geändert'!$V$130</f>
        <v>293.06335540838853</v>
      </c>
      <c r="AB20" s="108">
        <f>'[1]1ste Stufe geändert'!$V$131</f>
        <v>225.14374257089489</v>
      </c>
      <c r="AC20" s="108">
        <f>'[1]1ste Stufe geändert'!$V$132</f>
        <v>163.24614307191803</v>
      </c>
      <c r="AD20" s="108">
        <f>'[1]1ste Stufe geändert'!$V$133</f>
        <v>127.97416369502461</v>
      </c>
      <c r="AE20" s="108">
        <f>'[1]1ste Stufe geändert'!$V$134</f>
        <v>110.51946001018848</v>
      </c>
      <c r="AF20" s="107">
        <f t="shared" si="0"/>
        <v>2720.817995211778</v>
      </c>
      <c r="AG20" s="108">
        <f>'[1]1ste Stufe geändert'!$V$139</f>
        <v>1840.3587541008881</v>
      </c>
      <c r="AH20" s="108">
        <f>'[1]1ste Stufe geändert'!$V$140</f>
        <v>281.85964346349749</v>
      </c>
      <c r="AI20" s="108">
        <f>'[1]1ste Stufe geändert'!$V$141</f>
        <v>270.33594227504244</v>
      </c>
      <c r="AJ20" s="108">
        <f>'[1]1ste Stufe geändert'!$V$142</f>
        <v>168.67415454708319</v>
      </c>
      <c r="AK20" s="108">
        <f>'[1]1ste Stufe geändert'!$V$143</f>
        <v>127.36717317487268</v>
      </c>
      <c r="AL20" s="108">
        <f>'[1]1ste Stufe geändert'!$V$144</f>
        <v>150.51951612903224</v>
      </c>
      <c r="AM20" s="107">
        <f t="shared" si="1"/>
        <v>2839.115183690416</v>
      </c>
      <c r="AN20" s="122">
        <f>'[1]1ste Stufe geändert'!$V$149</f>
        <v>1820.6149422781255</v>
      </c>
      <c r="AO20" s="123">
        <f>'[1]1ste Stufe geändert'!$V$150</f>
        <v>287.46149943594298</v>
      </c>
      <c r="AP20" s="124">
        <f>'[1]1ste Stufe geändert'!$V$151</f>
        <v>247.73984242296865</v>
      </c>
      <c r="AQ20" s="124">
        <f>'[1]1ste Stufe geändert'!$V$152</f>
        <v>165.96014880950059</v>
      </c>
      <c r="AR20" s="123">
        <f>'[1]1ste Stufe geändert'!$V$153</f>
        <v>127.67066843494865</v>
      </c>
      <c r="AS20" s="125">
        <f>'[1]1ste Stufe geändert'!$V$154</f>
        <v>130.51948806961036</v>
      </c>
      <c r="AT20" s="107">
        <f t="shared" si="2"/>
        <v>2779.9665894510968</v>
      </c>
      <c r="AU20" s="120">
        <f>'[1]1ste Stufe geändert'!$F$155</f>
        <v>3488.4776995690891</v>
      </c>
      <c r="AV20" s="126">
        <f>'[1]1ste Stufe geändert'!$F$160</f>
        <v>0.96</v>
      </c>
      <c r="AW20" s="203">
        <f>'[1]1ste Stufe geändert'!$V$211</f>
        <v>0</v>
      </c>
      <c r="AX20" s="197">
        <f>'[1]1ste Stufe geändert'!$V$177</f>
        <v>-0.43493787892203223</v>
      </c>
      <c r="AY20" s="198">
        <f>'[1]1ste Stufe geändert'!$V$185</f>
        <v>-2.8825471145837923E-2</v>
      </c>
      <c r="AZ20" s="198">
        <f>'[1]1ste Stufe geändert'!$V$192</f>
        <v>-7.3805344606515791E-2</v>
      </c>
      <c r="BA20" s="198">
        <f>'[1]1ste Stufe geändert'!$V$200</f>
        <v>-4.0976174764713935E-2</v>
      </c>
      <c r="BB20" s="198">
        <f>'[1]1ste Stufe geändert'!$V$204</f>
        <v>1.1550585524018628</v>
      </c>
      <c r="BC20" s="199">
        <f>'[1]1ste Stufe geändert'!$F$6</f>
        <v>249</v>
      </c>
      <c r="BD20" s="181">
        <f>'[1]1ste Stufe geändert'!$F$7</f>
        <v>0.9</v>
      </c>
      <c r="BE20" s="204">
        <f>'[1]1ste Stufe geändert'!$F$9</f>
        <v>18545.153011233546</v>
      </c>
      <c r="BF20" s="205">
        <f>'[1]1ste Stufe geändert'!$F$12</f>
        <v>11000</v>
      </c>
      <c r="BG20" s="182">
        <f>'[1]1ste Stufe geändert'!$F$10</f>
        <v>0.65</v>
      </c>
      <c r="BH20" s="182">
        <f t="shared" si="3"/>
        <v>0.65</v>
      </c>
      <c r="BI20" s="181">
        <f>'[1]1ste Stufe geändert'!$F$11</f>
        <v>0.2</v>
      </c>
      <c r="BJ20" s="126">
        <f>'[1]1ste Stufe geändert'!$F$13</f>
        <v>0.6</v>
      </c>
      <c r="BK20" s="181">
        <f>'[1]1ste Stufe geändert'!$F$14</f>
        <v>0.2</v>
      </c>
      <c r="BL20" s="150"/>
    </row>
    <row r="21" spans="1:64" x14ac:dyDescent="0.2">
      <c r="A21" s="77">
        <v>17</v>
      </c>
      <c r="B21" s="116" t="s">
        <v>32</v>
      </c>
      <c r="C21" s="137">
        <f>[1]Gesamtübersicht!$D21</f>
        <v>0</v>
      </c>
      <c r="D21" s="137">
        <f>[1]Gesamtübersicht!$E21</f>
        <v>0</v>
      </c>
      <c r="E21" s="137">
        <f>[1]Gesamtübersicht!$F21</f>
        <v>0</v>
      </c>
      <c r="F21" s="137">
        <f>[1]Gesamtübersicht!$G21</f>
        <v>101800</v>
      </c>
      <c r="G21" s="83"/>
      <c r="H21" s="83"/>
      <c r="I21" s="202"/>
      <c r="J21" s="145"/>
      <c r="K21" s="146">
        <f>[1]Gesamtübersicht!$J21</f>
        <v>0</v>
      </c>
      <c r="L21" s="147">
        <f>'[1]1ste Stufe geändert'!$W$19</f>
        <v>0.95</v>
      </c>
      <c r="M21" s="104">
        <f>'[1]1ste Stufe geändert'!$W$23</f>
        <v>0.9</v>
      </c>
      <c r="N21" s="117">
        <f>'[1]1ste Stufe geändert'!$W$20</f>
        <v>7622</v>
      </c>
      <c r="O21" s="117">
        <f>'[1]1ste Stufe geändert'!$W$24</f>
        <v>7789</v>
      </c>
      <c r="P21" s="148">
        <f>'[1]1ste Stufe geändert'!$W$26</f>
        <v>1066.7929999999999</v>
      </c>
      <c r="Q21" s="117">
        <f>'[1]1ste Stufe geändert'!$W$27</f>
        <v>0</v>
      </c>
      <c r="R21" s="149">
        <f>'[1]1ste Stufe geändert'!$W$28</f>
        <v>0</v>
      </c>
      <c r="S21" s="149">
        <f>'[1]1ste Stufe geändert'!$W$29</f>
        <v>465.38316000000003</v>
      </c>
      <c r="T21" s="119">
        <f>'[1]1ste Stufe geändert'!$W$31</f>
        <v>814</v>
      </c>
      <c r="U21" s="83">
        <f>'[1]1ste Stufe geändert'!$W$32</f>
        <v>21</v>
      </c>
      <c r="V21" s="125">
        <f>'[1]1ste Stufe geändert'!$W$33</f>
        <v>1.02</v>
      </c>
      <c r="W21" s="123">
        <f>SUM('[1]1ste Stufe geändert'!W$38:W$40)</f>
        <v>386046.55000000005</v>
      </c>
      <c r="X21" s="123">
        <f>SUM('[1]1ste Stufe geändert'!W$42:W$45)</f>
        <v>1532649.48</v>
      </c>
      <c r="Y21" s="121">
        <f>'[1]1ste Stufe geändert'!$W$47</f>
        <v>893721.39999999991</v>
      </c>
      <c r="Z21" s="108">
        <f>'[1]1ste Stufe geändert'!$W$129</f>
        <v>2652.944606868954</v>
      </c>
      <c r="AA21" s="108">
        <f>'[1]1ste Stufe geändert'!$W$130</f>
        <v>416.16866570453948</v>
      </c>
      <c r="AB21" s="108">
        <f>'[1]1ste Stufe geändert'!$W$131</f>
        <v>522.86597349776957</v>
      </c>
      <c r="AC21" s="108">
        <f>'[1]1ste Stufe geändert'!$W$132</f>
        <v>174.08313440900085</v>
      </c>
      <c r="AD21" s="108">
        <f>'[1]1ste Stufe geändert'!$W$133</f>
        <v>125.87490816058778</v>
      </c>
      <c r="AE21" s="108">
        <f>'[1]1ste Stufe geändert'!$W$134</f>
        <v>102.61410390973496</v>
      </c>
      <c r="AF21" s="107">
        <f t="shared" si="0"/>
        <v>3994.5513925505866</v>
      </c>
      <c r="AG21" s="108">
        <f>'[1]1ste Stufe geändert'!$W$139</f>
        <v>2531.5974658156183</v>
      </c>
      <c r="AH21" s="108">
        <f>'[1]1ste Stufe geändert'!$W$140</f>
        <v>426.7690204134035</v>
      </c>
      <c r="AI21" s="108">
        <f>'[1]1ste Stufe geändert'!$W$141</f>
        <v>590.62586981640777</v>
      </c>
      <c r="AJ21" s="108">
        <f>'[1]1ste Stufe geändert'!$W$142</f>
        <v>177.76433572540446</v>
      </c>
      <c r="AK21" s="108">
        <f>'[1]1ste Stufe geändert'!$W$143</f>
        <v>118.42659519835665</v>
      </c>
      <c r="AL21" s="108">
        <f>'[1]1ste Stufe geändert'!$W$144</f>
        <v>91.58858646809604</v>
      </c>
      <c r="AM21" s="107">
        <f t="shared" si="1"/>
        <v>3936.7718734372866</v>
      </c>
      <c r="AN21" s="122">
        <f>'[1]1ste Stufe geändert'!$W$149</f>
        <v>2592.2710363422862</v>
      </c>
      <c r="AO21" s="123">
        <f>'[1]1ste Stufe geändert'!$W$150</f>
        <v>421.46884305897152</v>
      </c>
      <c r="AP21" s="124">
        <f>'[1]1ste Stufe geändert'!$W$151</f>
        <v>556.74592165708873</v>
      </c>
      <c r="AQ21" s="124">
        <f>'[1]1ste Stufe geändert'!$W$152</f>
        <v>175.92373506720264</v>
      </c>
      <c r="AR21" s="123">
        <f>'[1]1ste Stufe geändert'!$W$153</f>
        <v>122.15075167947222</v>
      </c>
      <c r="AS21" s="125">
        <f>'[1]1ste Stufe geändert'!$W$154</f>
        <v>97.101345188915502</v>
      </c>
      <c r="AT21" s="107">
        <f t="shared" si="2"/>
        <v>3965.661632993937</v>
      </c>
      <c r="AU21" s="120">
        <f>'[1]1ste Stufe geändert'!$F$155</f>
        <v>3488.4776995690891</v>
      </c>
      <c r="AV21" s="126">
        <f>'[1]1ste Stufe geändert'!$F$160</f>
        <v>0.96</v>
      </c>
      <c r="AW21" s="203">
        <f>'[1]1ste Stufe geändert'!$W$211</f>
        <v>-0.68394293230510161</v>
      </c>
      <c r="AX21" s="197">
        <f>'[1]1ste Stufe geändert'!$W$177</f>
        <v>-0.65495815755326814</v>
      </c>
      <c r="AY21" s="198">
        <f>'[1]1ste Stufe geändert'!$W$185</f>
        <v>-2.8825471145837923E-2</v>
      </c>
      <c r="AZ21" s="198">
        <f>'[1]1ste Stufe geändert'!$W$192</f>
        <v>-7.3805344606515791E-2</v>
      </c>
      <c r="BA21" s="198">
        <f>'[1]1ste Stufe geändert'!$W$200</f>
        <v>-4.9476379687944209E-2</v>
      </c>
      <c r="BB21" s="198">
        <f>'[1]1ste Stufe geändert'!$W$204</f>
        <v>1.1550585524018628</v>
      </c>
      <c r="BC21" s="199">
        <f>'[1]1ste Stufe geändert'!$F$6</f>
        <v>249</v>
      </c>
      <c r="BD21" s="181">
        <f>'[1]1ste Stufe geändert'!$F$7</f>
        <v>0.9</v>
      </c>
      <c r="BE21" s="204">
        <f>'[1]1ste Stufe geändert'!$F$9</f>
        <v>18545.153011233546</v>
      </c>
      <c r="BF21" s="205">
        <f>'[1]1ste Stufe geändert'!$F$12</f>
        <v>11000</v>
      </c>
      <c r="BG21" s="182">
        <f>'[1]1ste Stufe geändert'!$F$10</f>
        <v>0.65</v>
      </c>
      <c r="BH21" s="182">
        <f t="shared" si="3"/>
        <v>0.65</v>
      </c>
      <c r="BI21" s="181">
        <f>'[1]1ste Stufe geändert'!$F$11</f>
        <v>0.2</v>
      </c>
      <c r="BJ21" s="126">
        <f>'[1]1ste Stufe geändert'!$F$13</f>
        <v>0.6</v>
      </c>
      <c r="BK21" s="181">
        <f>'[1]1ste Stufe geändert'!$F$14</f>
        <v>0.2</v>
      </c>
      <c r="BL21" s="150"/>
    </row>
    <row r="22" spans="1:64" x14ac:dyDescent="0.2">
      <c r="A22" s="77">
        <v>18</v>
      </c>
      <c r="B22" s="116" t="s">
        <v>33</v>
      </c>
      <c r="C22" s="137">
        <f>[1]Gesamtübersicht!$D22</f>
        <v>0</v>
      </c>
      <c r="D22" s="137">
        <f>[1]Gesamtübersicht!$E22</f>
        <v>0</v>
      </c>
      <c r="E22" s="137">
        <f>[1]Gesamtübersicht!$F22</f>
        <v>67900</v>
      </c>
      <c r="F22" s="137">
        <f>[1]Gesamtübersicht!$G22</f>
        <v>0</v>
      </c>
      <c r="G22" s="83"/>
      <c r="H22" s="83"/>
      <c r="I22" s="202"/>
      <c r="J22" s="145"/>
      <c r="K22" s="146">
        <f>[1]Gesamtübersicht!$J22</f>
        <v>0</v>
      </c>
      <c r="L22" s="147">
        <f>'[1]1ste Stufe geändert'!$X$19</f>
        <v>0.92</v>
      </c>
      <c r="M22" s="104">
        <f>'[1]1ste Stufe geändert'!$X$23</f>
        <v>0.97</v>
      </c>
      <c r="N22" s="117">
        <f>'[1]1ste Stufe geändert'!$X$20</f>
        <v>3956</v>
      </c>
      <c r="O22" s="117">
        <f>'[1]1ste Stufe geändert'!$X$24</f>
        <v>3963</v>
      </c>
      <c r="P22" s="148">
        <f>'[1]1ste Stufe geändert'!$X$26</f>
        <v>848.51840000000004</v>
      </c>
      <c r="Q22" s="117">
        <f>'[1]1ste Stufe geändert'!$X$27</f>
        <v>0</v>
      </c>
      <c r="R22" s="149">
        <f>'[1]1ste Stufe geändert'!$X$28</f>
        <v>0</v>
      </c>
      <c r="S22" s="149">
        <f>'[1]1ste Stufe geändert'!$X$29</f>
        <v>562.10793999999999</v>
      </c>
      <c r="T22" s="119">
        <f>'[1]1ste Stufe geändert'!$X$31</f>
        <v>455</v>
      </c>
      <c r="U22" s="83">
        <f>'[1]1ste Stufe geändert'!$X$32</f>
        <v>13</v>
      </c>
      <c r="V22" s="125">
        <f>'[1]1ste Stufe geändert'!$X$33</f>
        <v>0.89</v>
      </c>
      <c r="W22" s="123">
        <f>SUM('[1]1ste Stufe geändert'!X$38:X$40)</f>
        <v>46274.200000000004</v>
      </c>
      <c r="X22" s="123">
        <f>SUM('[1]1ste Stufe geändert'!X$42:X$45)</f>
        <v>466959.35</v>
      </c>
      <c r="Y22" s="121">
        <f>'[1]1ste Stufe geändert'!$X$47</f>
        <v>609940.30000000005</v>
      </c>
      <c r="Z22" s="108">
        <f>'[1]1ste Stufe geändert'!$X$129</f>
        <v>2920.649225568638</v>
      </c>
      <c r="AA22" s="108">
        <f>'[1]1ste Stufe geändert'!$X$130</f>
        <v>181.08306370070781</v>
      </c>
      <c r="AB22" s="108">
        <f>'[1]1ste Stufe geändert'!$X$131</f>
        <v>309.22454499494438</v>
      </c>
      <c r="AC22" s="108">
        <f>'[1]1ste Stufe geändert'!$X$132</f>
        <v>177.61671061569518</v>
      </c>
      <c r="AD22" s="108">
        <f>'[1]1ste Stufe geändert'!$X$133</f>
        <v>58.829095045500502</v>
      </c>
      <c r="AE22" s="108">
        <f>'[1]1ste Stufe geändert'!$X$134</f>
        <v>148.87392568250758</v>
      </c>
      <c r="AF22" s="107">
        <f t="shared" si="0"/>
        <v>3796.2765656079941</v>
      </c>
      <c r="AG22" s="108">
        <f>'[1]1ste Stufe geändert'!$X$139</f>
        <v>3077.2315515356913</v>
      </c>
      <c r="AH22" s="108">
        <f>'[1]1ste Stufe geändert'!$X$140</f>
        <v>152.71699470098409</v>
      </c>
      <c r="AI22" s="108">
        <f>'[1]1ste Stufe geändert'!$X$141</f>
        <v>296.65981579611406</v>
      </c>
      <c r="AJ22" s="108">
        <f>'[1]1ste Stufe geändert'!$X$142</f>
        <v>181.88209885550623</v>
      </c>
      <c r="AK22" s="108">
        <f>'[1]1ste Stufe geändert'!$X$143</f>
        <v>78.867802170073176</v>
      </c>
      <c r="AL22" s="108">
        <f>'[1]1ste Stufe geändert'!$X$144</f>
        <v>165.93573050719149</v>
      </c>
      <c r="AM22" s="107">
        <f t="shared" si="1"/>
        <v>3953.2939935655604</v>
      </c>
      <c r="AN22" s="122">
        <f>'[1]1ste Stufe geändert'!$X$149</f>
        <v>2998.9403885521647</v>
      </c>
      <c r="AO22" s="123">
        <f>'[1]1ste Stufe geändert'!$X$150</f>
        <v>166.90002920084595</v>
      </c>
      <c r="AP22" s="124">
        <f>'[1]1ste Stufe geändert'!$X$151</f>
        <v>302.94218039552925</v>
      </c>
      <c r="AQ22" s="124">
        <f>'[1]1ste Stufe geändert'!$X$152</f>
        <v>179.74940473560071</v>
      </c>
      <c r="AR22" s="123">
        <f>'[1]1ste Stufe geändert'!$X$153</f>
        <v>68.848448607786835</v>
      </c>
      <c r="AS22" s="125">
        <f>'[1]1ste Stufe geändert'!$X$154</f>
        <v>157.40482809484953</v>
      </c>
      <c r="AT22" s="107">
        <f t="shared" si="2"/>
        <v>3874.7852795867771</v>
      </c>
      <c r="AU22" s="120">
        <f>'[1]1ste Stufe geändert'!$F$155</f>
        <v>3488.4776995690891</v>
      </c>
      <c r="AV22" s="126">
        <f>'[1]1ste Stufe geändert'!$F$160</f>
        <v>0.96</v>
      </c>
      <c r="AW22" s="203">
        <f>'[1]1ste Stufe geändert'!$X$211</f>
        <v>-0.55369076899274172</v>
      </c>
      <c r="AX22" s="197">
        <f>'[1]1ste Stufe geändert'!$X$177</f>
        <v>-0.19112635630284885</v>
      </c>
      <c r="AY22" s="198">
        <f>'[1]1ste Stufe geändert'!$X$185</f>
        <v>-2.8825471145837923E-2</v>
      </c>
      <c r="AZ22" s="198">
        <f>'[1]1ste Stufe geändert'!$X$192</f>
        <v>-7.3805344606515791E-2</v>
      </c>
      <c r="BA22" s="198">
        <f>'[1]1ste Stufe geändert'!$X$200</f>
        <v>-3.7205695146247962E-2</v>
      </c>
      <c r="BB22" s="198">
        <f>'[1]1ste Stufe geändert'!$X$204</f>
        <v>1.1550585524018628</v>
      </c>
      <c r="BC22" s="199">
        <f>'[1]1ste Stufe geändert'!$F$6</f>
        <v>249</v>
      </c>
      <c r="BD22" s="181">
        <f>'[1]1ste Stufe geändert'!$F$7</f>
        <v>0.9</v>
      </c>
      <c r="BE22" s="204">
        <f>'[1]1ste Stufe geändert'!$F$9</f>
        <v>18545.153011233546</v>
      </c>
      <c r="BF22" s="205">
        <f>'[1]1ste Stufe geändert'!$F$12</f>
        <v>11000</v>
      </c>
      <c r="BG22" s="182">
        <f>'[1]1ste Stufe geändert'!$F$10</f>
        <v>0.65</v>
      </c>
      <c r="BH22" s="182">
        <f t="shared" si="3"/>
        <v>0.65</v>
      </c>
      <c r="BI22" s="181">
        <f>'[1]1ste Stufe geändert'!$F$11</f>
        <v>0.2</v>
      </c>
      <c r="BJ22" s="126">
        <f>'[1]1ste Stufe geändert'!$F$13</f>
        <v>0.6</v>
      </c>
      <c r="BK22" s="181">
        <f>'[1]1ste Stufe geändert'!$F$14</f>
        <v>0.2</v>
      </c>
      <c r="BL22" s="150"/>
    </row>
    <row r="23" spans="1:64" x14ac:dyDescent="0.2">
      <c r="A23" s="77">
        <v>19</v>
      </c>
      <c r="B23" s="116" t="s">
        <v>34</v>
      </c>
      <c r="C23" s="137">
        <f>[1]Gesamtübersicht!$D23</f>
        <v>0</v>
      </c>
      <c r="D23" s="137">
        <f>[1]Gesamtübersicht!$E23</f>
        <v>0</v>
      </c>
      <c r="E23" s="137">
        <f>[1]Gesamtübersicht!$F23</f>
        <v>0</v>
      </c>
      <c r="F23" s="137">
        <f>[1]Gesamtübersicht!$G23</f>
        <v>0</v>
      </c>
      <c r="G23" s="83"/>
      <c r="H23" s="83"/>
      <c r="I23" s="202"/>
      <c r="J23" s="145"/>
      <c r="K23" s="146">
        <f>[1]Gesamtübersicht!$J23</f>
        <v>0</v>
      </c>
      <c r="L23" s="147">
        <f>'[1]1ste Stufe geändert'!$Y$19</f>
        <v>0.8</v>
      </c>
      <c r="M23" s="104">
        <f>'[1]1ste Stufe geändert'!$Y$23</f>
        <v>0.77</v>
      </c>
      <c r="N23" s="117">
        <f>'[1]1ste Stufe geändert'!$Y$20</f>
        <v>4650</v>
      </c>
      <c r="O23" s="117">
        <f>'[1]1ste Stufe geändert'!$Y$24</f>
        <v>4798</v>
      </c>
      <c r="P23" s="148">
        <f>'[1]1ste Stufe geändert'!$Y$26</f>
        <v>791.43500000000006</v>
      </c>
      <c r="Q23" s="117">
        <f>'[1]1ste Stufe geändert'!$Y$27</f>
        <v>0</v>
      </c>
      <c r="R23" s="149">
        <f>'[1]1ste Stufe geändert'!$Y$28</f>
        <v>0</v>
      </c>
      <c r="S23" s="149">
        <f>'[1]1ste Stufe geändert'!$Y$29</f>
        <v>652.02472999999998</v>
      </c>
      <c r="T23" s="119">
        <f>'[1]1ste Stufe geändert'!$Y$31</f>
        <v>498</v>
      </c>
      <c r="U23" s="83">
        <f>'[1]1ste Stufe geändert'!$Y$32</f>
        <v>8</v>
      </c>
      <c r="V23" s="125">
        <f>'[1]1ste Stufe geändert'!$Y$33</f>
        <v>0.92</v>
      </c>
      <c r="W23" s="123">
        <f>SUM('[1]1ste Stufe geändert'!Y$38:Y$40)</f>
        <v>74066.399999999994</v>
      </c>
      <c r="X23" s="123">
        <f>SUM('[1]1ste Stufe geändert'!Y$42:Y$45)</f>
        <v>253263.7</v>
      </c>
      <c r="Y23" s="121">
        <f>'[1]1ste Stufe geändert'!$Y$47</f>
        <v>671001.75</v>
      </c>
      <c r="Z23" s="108">
        <f>'[1]1ste Stufe geändert'!$Y$129</f>
        <v>3095.7085789346811</v>
      </c>
      <c r="AA23" s="108">
        <f>'[1]1ste Stufe geändert'!$Y$130</f>
        <v>506.23168817204305</v>
      </c>
      <c r="AB23" s="108">
        <f>'[1]1ste Stufe geändert'!$Y$131</f>
        <v>827.52179569892485</v>
      </c>
      <c r="AC23" s="108">
        <f>'[1]1ste Stufe geändert'!$Y$132</f>
        <v>201.35051918435119</v>
      </c>
      <c r="AD23" s="108">
        <f>'[1]1ste Stufe geändert'!$Y$133</f>
        <v>115.38868817204302</v>
      </c>
      <c r="AE23" s="108">
        <f>'[1]1ste Stufe geändert'!$Y$134</f>
        <v>123.95064516129032</v>
      </c>
      <c r="AF23" s="107">
        <f t="shared" si="0"/>
        <v>4870.1519153233339</v>
      </c>
      <c r="AG23" s="108">
        <f>'[1]1ste Stufe geändert'!$Y$139</f>
        <v>3054.8610748445135</v>
      </c>
      <c r="AH23" s="108">
        <f>'[1]1ste Stufe geändert'!$Y$140</f>
        <v>542.63142976240101</v>
      </c>
      <c r="AI23" s="108">
        <f>'[1]1ste Stufe geändert'!$Y$141</f>
        <v>1074.8995310546061</v>
      </c>
      <c r="AJ23" s="108">
        <f>'[1]1ste Stufe geändert'!$Y$142</f>
        <v>204.60137835927586</v>
      </c>
      <c r="AK23" s="108">
        <f>'[1]1ste Stufe geändert'!$Y$143</f>
        <v>206.45107336390163</v>
      </c>
      <c r="AL23" s="108">
        <f>'[1]1ste Stufe geändert'!$Y$144</f>
        <v>135.19910379324716</v>
      </c>
      <c r="AM23" s="107">
        <f t="shared" si="1"/>
        <v>5218.6435911779463</v>
      </c>
      <c r="AN23" s="122">
        <f>'[1]1ste Stufe geändert'!$Y$149</f>
        <v>3075.2848268895973</v>
      </c>
      <c r="AO23" s="123">
        <f>'[1]1ste Stufe geändert'!$Y$150</f>
        <v>524.43155896722203</v>
      </c>
      <c r="AP23" s="124">
        <f>'[1]1ste Stufe geändert'!$Y$151</f>
        <v>951.21066337676552</v>
      </c>
      <c r="AQ23" s="124">
        <f>'[1]1ste Stufe geändert'!$Y$152</f>
        <v>202.97594877181353</v>
      </c>
      <c r="AR23" s="123">
        <f>'[1]1ste Stufe geändert'!$Y$153</f>
        <v>160.91988076797233</v>
      </c>
      <c r="AS23" s="125">
        <f>'[1]1ste Stufe geändert'!$Y$154</f>
        <v>129.57487447726874</v>
      </c>
      <c r="AT23" s="107">
        <f t="shared" si="2"/>
        <v>5044.3977532506397</v>
      </c>
      <c r="AU23" s="120">
        <f>'[1]1ste Stufe geändert'!$F$155</f>
        <v>3488.4776995690891</v>
      </c>
      <c r="AV23" s="126">
        <f>'[1]1ste Stufe geändert'!$F$160</f>
        <v>0.96</v>
      </c>
      <c r="AW23" s="203">
        <f>'[1]1ste Stufe geändert'!$Y$211</f>
        <v>-1</v>
      </c>
      <c r="AX23" s="197">
        <f>'[1]1ste Stufe geändert'!$Y$177</f>
        <v>-0.48667990469624794</v>
      </c>
      <c r="AY23" s="198">
        <f>'[1]1ste Stufe geändert'!$Y$185</f>
        <v>-2.8825471145837923E-2</v>
      </c>
      <c r="AZ23" s="198">
        <f>'[1]1ste Stufe geändert'!$Y$192</f>
        <v>-7.3805344606515791E-2</v>
      </c>
      <c r="BA23" s="198">
        <f>'[1]1ste Stufe geändert'!$Y$200</f>
        <v>-3.8094175652691742E-2</v>
      </c>
      <c r="BB23" s="198">
        <f>'[1]1ste Stufe geändert'!$Y$204</f>
        <v>1.1550585524018628</v>
      </c>
      <c r="BC23" s="199">
        <f>'[1]1ste Stufe geändert'!$F$6</f>
        <v>249</v>
      </c>
      <c r="BD23" s="181">
        <f>'[1]1ste Stufe geändert'!$F$7</f>
        <v>0.9</v>
      </c>
      <c r="BE23" s="204">
        <f>'[1]1ste Stufe geändert'!$F$9</f>
        <v>18545.153011233546</v>
      </c>
      <c r="BF23" s="205">
        <f>'[1]1ste Stufe geändert'!$F$12</f>
        <v>11000</v>
      </c>
      <c r="BG23" s="182">
        <f>'[1]1ste Stufe geändert'!$F$10</f>
        <v>0.65</v>
      </c>
      <c r="BH23" s="182">
        <f t="shared" si="3"/>
        <v>0.65</v>
      </c>
      <c r="BI23" s="181">
        <f>'[1]1ste Stufe geändert'!$F$11</f>
        <v>0.2</v>
      </c>
      <c r="BJ23" s="126">
        <f>'[1]1ste Stufe geändert'!$F$13</f>
        <v>0.6</v>
      </c>
      <c r="BK23" s="181">
        <f>'[1]1ste Stufe geändert'!$F$14</f>
        <v>0.2</v>
      </c>
      <c r="BL23" s="150"/>
    </row>
    <row r="24" spans="1:64" x14ac:dyDescent="0.2">
      <c r="A24" s="77">
        <v>20</v>
      </c>
      <c r="B24" s="116" t="s">
        <v>35</v>
      </c>
      <c r="C24" s="137">
        <f>[1]Gesamtübersicht!$D24</f>
        <v>0</v>
      </c>
      <c r="D24" s="137">
        <f>[1]Gesamtübersicht!$E24</f>
        <v>0</v>
      </c>
      <c r="E24" s="137">
        <f>[1]Gesamtübersicht!$F24</f>
        <v>834000</v>
      </c>
      <c r="F24" s="137">
        <f>[1]Gesamtübersicht!$G24</f>
        <v>0</v>
      </c>
      <c r="G24" s="83"/>
      <c r="H24" s="83"/>
      <c r="I24" s="202"/>
      <c r="J24" s="145"/>
      <c r="K24" s="146">
        <f>[1]Gesamtübersicht!$J24</f>
        <v>0</v>
      </c>
      <c r="L24" s="147">
        <f>'[1]1ste Stufe geändert'!$Z$19</f>
        <v>0.89</v>
      </c>
      <c r="M24" s="104">
        <f>'[1]1ste Stufe geändert'!$Z$23</f>
        <v>0.89</v>
      </c>
      <c r="N24" s="117">
        <f>'[1]1ste Stufe geändert'!$Z$20</f>
        <v>6502</v>
      </c>
      <c r="O24" s="117">
        <f>'[1]1ste Stufe geändert'!$Z$24</f>
        <v>6471</v>
      </c>
      <c r="P24" s="148">
        <f>'[1]1ste Stufe geändert'!$Z$26</f>
        <v>1162.9859999999999</v>
      </c>
      <c r="Q24" s="117">
        <f>'[1]1ste Stufe geändert'!$Z$27</f>
        <v>0</v>
      </c>
      <c r="R24" s="149">
        <f>'[1]1ste Stufe geändert'!$Z$28</f>
        <v>0</v>
      </c>
      <c r="S24" s="149">
        <f>'[1]1ste Stufe geändert'!$Z$29</f>
        <v>1124.5537000000002</v>
      </c>
      <c r="T24" s="119">
        <f>'[1]1ste Stufe geändert'!$Z$31</f>
        <v>810</v>
      </c>
      <c r="U24" s="83">
        <f>'[1]1ste Stufe geändert'!$Z$32</f>
        <v>13</v>
      </c>
      <c r="V24" s="125">
        <f>'[1]1ste Stufe geändert'!$Z$33</f>
        <v>0.9</v>
      </c>
      <c r="W24" s="123">
        <f>SUM('[1]1ste Stufe geändert'!Z$38:Z$40)</f>
        <v>39618.400000000001</v>
      </c>
      <c r="X24" s="123">
        <f>SUM('[1]1ste Stufe geändert'!Z$42:Z$45)</f>
        <v>194778.46999999997</v>
      </c>
      <c r="Y24" s="121">
        <f>'[1]1ste Stufe geändert'!$Z$47</f>
        <v>612382.89999999991</v>
      </c>
      <c r="Z24" s="108">
        <f>'[1]1ste Stufe geändert'!$Z$129</f>
        <v>2655.5629722964113</v>
      </c>
      <c r="AA24" s="108">
        <f>'[1]1ste Stufe geändert'!$Z$130</f>
        <v>322.16748692709933</v>
      </c>
      <c r="AB24" s="108">
        <f>'[1]1ste Stufe geändert'!$Z$131</f>
        <v>272.52256228852661</v>
      </c>
      <c r="AC24" s="108">
        <f>'[1]1ste Stufe geändert'!$Z$132</f>
        <v>174.85476903061868</v>
      </c>
      <c r="AD24" s="108">
        <f>'[1]1ste Stufe geändert'!$Z$133</f>
        <v>121.8709397108582</v>
      </c>
      <c r="AE24" s="108">
        <f>'[1]1ste Stufe geändert'!$Z$134</f>
        <v>153.21731774838511</v>
      </c>
      <c r="AF24" s="107">
        <f t="shared" si="0"/>
        <v>3700.1960480018988</v>
      </c>
      <c r="AG24" s="108">
        <f>'[1]1ste Stufe geändert'!$Z$139</f>
        <v>2512.1446763736976</v>
      </c>
      <c r="AH24" s="108">
        <f>'[1]1ste Stufe geändert'!$Z$140</f>
        <v>314.01809612115596</v>
      </c>
      <c r="AI24" s="108">
        <f>'[1]1ste Stufe geändert'!$Z$141</f>
        <v>301.79820738680269</v>
      </c>
      <c r="AJ24" s="108">
        <f>'[1]1ste Stufe geändert'!$Z$142</f>
        <v>183.52048978952232</v>
      </c>
      <c r="AK24" s="108">
        <f>'[1]1ste Stufe geändert'!$Z$143</f>
        <v>97.012393756760929</v>
      </c>
      <c r="AL24" s="108">
        <f>'[1]1ste Stufe geändert'!$Z$144</f>
        <v>132.0403028898161</v>
      </c>
      <c r="AM24" s="107">
        <f t="shared" si="1"/>
        <v>3540.534166317756</v>
      </c>
      <c r="AN24" s="122">
        <f>'[1]1ste Stufe geändert'!$Z$149</f>
        <v>2583.8538243350545</v>
      </c>
      <c r="AO24" s="123">
        <f>'[1]1ste Stufe geändert'!$Z$150</f>
        <v>318.09279152412762</v>
      </c>
      <c r="AP24" s="124">
        <f>'[1]1ste Stufe geändert'!$Z$151</f>
        <v>287.16038483766465</v>
      </c>
      <c r="AQ24" s="124">
        <f>'[1]1ste Stufe geändert'!$Z$152</f>
        <v>179.18762941007049</v>
      </c>
      <c r="AR24" s="123">
        <f>'[1]1ste Stufe geändert'!$Z$153</f>
        <v>109.44166673380957</v>
      </c>
      <c r="AS24" s="125">
        <f>'[1]1ste Stufe geändert'!$Z$154</f>
        <v>142.62881031910061</v>
      </c>
      <c r="AT24" s="107">
        <f t="shared" si="2"/>
        <v>3620.3651071598269</v>
      </c>
      <c r="AU24" s="120">
        <f>'[1]1ste Stufe geändert'!$F$155</f>
        <v>3488.4776995690891</v>
      </c>
      <c r="AV24" s="126">
        <f>'[1]1ste Stufe geändert'!$F$160</f>
        <v>0.96</v>
      </c>
      <c r="AW24" s="203">
        <f>'[1]1ste Stufe geändert'!$Z$211</f>
        <v>-0.18903289478821805</v>
      </c>
      <c r="AX24" s="197">
        <f>'[1]1ste Stufe geändert'!$Z$177</f>
        <v>-0.39786947178389798</v>
      </c>
      <c r="AY24" s="198">
        <f>'[1]1ste Stufe geändert'!$Z$185</f>
        <v>-2.8825471145837923E-2</v>
      </c>
      <c r="AZ24" s="198">
        <f>'[1]1ste Stufe geändert'!$Z$192</f>
        <v>-7.3805344606515791E-2</v>
      </c>
      <c r="BA24" s="198">
        <f>'[1]1ste Stufe geändert'!$Z$200</f>
        <v>-3.2430678399947843E-2</v>
      </c>
      <c r="BB24" s="198">
        <f>'[1]1ste Stufe geändert'!$Z$204</f>
        <v>1.1550585524018628</v>
      </c>
      <c r="BC24" s="199">
        <f>'[1]1ste Stufe geändert'!$F$6</f>
        <v>249</v>
      </c>
      <c r="BD24" s="181">
        <f>'[1]1ste Stufe geändert'!$F$7</f>
        <v>0.9</v>
      </c>
      <c r="BE24" s="204">
        <f>'[1]1ste Stufe geändert'!$F$9</f>
        <v>18545.153011233546</v>
      </c>
      <c r="BF24" s="205">
        <f>'[1]1ste Stufe geändert'!$F$12</f>
        <v>11000</v>
      </c>
      <c r="BG24" s="182">
        <f>'[1]1ste Stufe geändert'!$F$10</f>
        <v>0.65</v>
      </c>
      <c r="BH24" s="182">
        <f t="shared" si="3"/>
        <v>0.65</v>
      </c>
      <c r="BI24" s="181">
        <f>'[1]1ste Stufe geändert'!$F$11</f>
        <v>0.2</v>
      </c>
      <c r="BJ24" s="126">
        <f>'[1]1ste Stufe geändert'!$F$13</f>
        <v>0.6</v>
      </c>
      <c r="BK24" s="181">
        <f>'[1]1ste Stufe geändert'!$F$14</f>
        <v>0.2</v>
      </c>
      <c r="BL24" s="150"/>
    </row>
    <row r="25" spans="1:64" x14ac:dyDescent="0.2">
      <c r="A25" s="77">
        <v>21</v>
      </c>
      <c r="B25" s="116" t="s">
        <v>36</v>
      </c>
      <c r="C25" s="137">
        <f>[1]Gesamtübersicht!$D25</f>
        <v>0</v>
      </c>
      <c r="D25" s="137">
        <f>[1]Gesamtübersicht!$E25</f>
        <v>0</v>
      </c>
      <c r="E25" s="137">
        <f>[1]Gesamtübersicht!$F25</f>
        <v>305000</v>
      </c>
      <c r="F25" s="137">
        <f>[1]Gesamtübersicht!$G25</f>
        <v>0</v>
      </c>
      <c r="G25" s="83"/>
      <c r="H25" s="83"/>
      <c r="I25" s="202"/>
      <c r="J25" s="145"/>
      <c r="K25" s="146">
        <f>[1]Gesamtübersicht!$J25</f>
        <v>0</v>
      </c>
      <c r="L25" s="147">
        <f>'[1]1ste Stufe geändert'!$AA$19</f>
        <v>0.98</v>
      </c>
      <c r="M25" s="104">
        <f>'[1]1ste Stufe geändert'!$AA$23</f>
        <v>0.86</v>
      </c>
      <c r="N25" s="117">
        <f>'[1]1ste Stufe geändert'!$AA$20</f>
        <v>9576</v>
      </c>
      <c r="O25" s="117">
        <f>'[1]1ste Stufe geändert'!$AA$24</f>
        <v>9619</v>
      </c>
      <c r="P25" s="148">
        <f>'[1]1ste Stufe geändert'!$AA$26</f>
        <v>1313.3150000000001</v>
      </c>
      <c r="Q25" s="117">
        <f>'[1]1ste Stufe geändert'!$AA$27</f>
        <v>0</v>
      </c>
      <c r="R25" s="149">
        <f>'[1]1ste Stufe geändert'!$AA$28</f>
        <v>0</v>
      </c>
      <c r="S25" s="149">
        <f>'[1]1ste Stufe geändert'!$AA$29</f>
        <v>421.82522</v>
      </c>
      <c r="T25" s="119">
        <f>'[1]1ste Stufe geändert'!$AA$31</f>
        <v>1123</v>
      </c>
      <c r="U25" s="83">
        <f>'[1]1ste Stufe geändert'!$AA$32</f>
        <v>21</v>
      </c>
      <c r="V25" s="125">
        <f>'[1]1ste Stufe geändert'!$AA$33</f>
        <v>0.95</v>
      </c>
      <c r="W25" s="123">
        <f>SUM('[1]1ste Stufe geändert'!AA$38:AA$40)</f>
        <v>201005.43000000002</v>
      </c>
      <c r="X25" s="123">
        <f>SUM('[1]1ste Stufe geändert'!AA$42:AA$45)</f>
        <v>958755.22000000009</v>
      </c>
      <c r="Y25" s="121">
        <f>'[1]1ste Stufe geändert'!$AA$47</f>
        <v>765224.70000000007</v>
      </c>
      <c r="Z25" s="108">
        <f>'[1]1ste Stufe geändert'!$AA$129</f>
        <v>2551.8866163919351</v>
      </c>
      <c r="AA25" s="108">
        <f>'[1]1ste Stufe geändert'!$AA$130</f>
        <v>263.55996762740176</v>
      </c>
      <c r="AB25" s="108">
        <f>'[1]1ste Stufe geändert'!$AA$131</f>
        <v>554.25487155388475</v>
      </c>
      <c r="AC25" s="108">
        <f>'[1]1ste Stufe geändert'!$AA$132</f>
        <v>194.2601185946219</v>
      </c>
      <c r="AD25" s="108">
        <f>'[1]1ste Stufe geändert'!$AA$133</f>
        <v>132.70223997493733</v>
      </c>
      <c r="AE25" s="108">
        <f>'[1]1ste Stufe geändert'!$AA$134</f>
        <v>145.68862259816208</v>
      </c>
      <c r="AF25" s="107">
        <f t="shared" si="0"/>
        <v>3842.3524367409427</v>
      </c>
      <c r="AG25" s="108">
        <f>'[1]1ste Stufe geändert'!$AA$139</f>
        <v>2525.403934446505</v>
      </c>
      <c r="AH25" s="108">
        <f>'[1]1ste Stufe geändert'!$AA$140</f>
        <v>282.19856014138679</v>
      </c>
      <c r="AI25" s="108">
        <f>'[1]1ste Stufe geändert'!$AA$141</f>
        <v>691.11333818484252</v>
      </c>
      <c r="AJ25" s="108">
        <f>'[1]1ste Stufe geändert'!$AA$142</f>
        <v>201.20326374449908</v>
      </c>
      <c r="AK25" s="108">
        <f>'[1]1ste Stufe geändert'!$AA$143</f>
        <v>93.301278719201576</v>
      </c>
      <c r="AL25" s="108">
        <f>'[1]1ste Stufe geändert'!$AA$144</f>
        <v>99.593944276951859</v>
      </c>
      <c r="AM25" s="107">
        <f t="shared" si="1"/>
        <v>3892.8143195133866</v>
      </c>
      <c r="AN25" s="122">
        <f>'[1]1ste Stufe geändert'!$AA$149</f>
        <v>2538.6452754192201</v>
      </c>
      <c r="AO25" s="123">
        <f>'[1]1ste Stufe geändert'!$AA$150</f>
        <v>272.87926388439428</v>
      </c>
      <c r="AP25" s="124">
        <f>'[1]1ste Stufe geändert'!$AA$151</f>
        <v>622.68410486936364</v>
      </c>
      <c r="AQ25" s="124">
        <f>'[1]1ste Stufe geändert'!$AA$152</f>
        <v>197.73169116956049</v>
      </c>
      <c r="AR25" s="123">
        <f>'[1]1ste Stufe geändert'!$AA$153</f>
        <v>113.00175934706945</v>
      </c>
      <c r="AS25" s="125">
        <f>'[1]1ste Stufe geändert'!$AA$154</f>
        <v>122.64128343755698</v>
      </c>
      <c r="AT25" s="107">
        <f t="shared" si="2"/>
        <v>3867.5833781271649</v>
      </c>
      <c r="AU25" s="120">
        <f>'[1]1ste Stufe geändert'!$F$155</f>
        <v>3488.4776995690891</v>
      </c>
      <c r="AV25" s="126">
        <f>'[1]1ste Stufe geändert'!$F$160</f>
        <v>0.96</v>
      </c>
      <c r="AW25" s="203">
        <f>'[1]1ste Stufe geändert'!$AA$211</f>
        <v>-0.54336835606675127</v>
      </c>
      <c r="AX25" s="197">
        <f>'[1]1ste Stufe geändert'!$AA$177</f>
        <v>-0.65753173740047932</v>
      </c>
      <c r="AY25" s="198">
        <f>'[1]1ste Stufe geändert'!$AA$185</f>
        <v>-2.8825471145837923E-2</v>
      </c>
      <c r="AZ25" s="198">
        <f>'[1]1ste Stufe geändert'!$AA$192</f>
        <v>-7.3805344606515791E-2</v>
      </c>
      <c r="BA25" s="198">
        <f>'[1]1ste Stufe geändert'!$AA$200</f>
        <v>-5.1852397793345051E-2</v>
      </c>
      <c r="BB25" s="198">
        <f>'[1]1ste Stufe geändert'!$AA$204</f>
        <v>1.1550585524018628</v>
      </c>
      <c r="BC25" s="199">
        <f>'[1]1ste Stufe geändert'!$F$6</f>
        <v>249</v>
      </c>
      <c r="BD25" s="181">
        <f>'[1]1ste Stufe geändert'!$F$7</f>
        <v>0.9</v>
      </c>
      <c r="BE25" s="204">
        <f>'[1]1ste Stufe geändert'!$F$9</f>
        <v>18545.153011233546</v>
      </c>
      <c r="BF25" s="205">
        <f>'[1]1ste Stufe geändert'!$F$12</f>
        <v>11000</v>
      </c>
      <c r="BG25" s="182">
        <f>'[1]1ste Stufe geändert'!$F$10</f>
        <v>0.65</v>
      </c>
      <c r="BH25" s="182">
        <f t="shared" si="3"/>
        <v>0.65</v>
      </c>
      <c r="BI25" s="181">
        <f>'[1]1ste Stufe geändert'!$F$11</f>
        <v>0.2</v>
      </c>
      <c r="BJ25" s="126">
        <f>'[1]1ste Stufe geändert'!$F$13</f>
        <v>0.6</v>
      </c>
      <c r="BK25" s="181">
        <f>'[1]1ste Stufe geändert'!$F$14</f>
        <v>0.2</v>
      </c>
      <c r="BL25" s="150"/>
    </row>
    <row r="26" spans="1:64" x14ac:dyDescent="0.2">
      <c r="A26" s="77">
        <v>22</v>
      </c>
      <c r="B26" s="116" t="s">
        <v>37</v>
      </c>
      <c r="C26" s="137">
        <f>[1]Gesamtübersicht!$D26</f>
        <v>1127600</v>
      </c>
      <c r="D26" s="137">
        <f>[1]Gesamtübersicht!$E26</f>
        <v>0</v>
      </c>
      <c r="E26" s="137">
        <f>[1]Gesamtübersicht!$F26</f>
        <v>0</v>
      </c>
      <c r="F26" s="137">
        <f>[1]Gesamtübersicht!$G26</f>
        <v>248900</v>
      </c>
      <c r="G26" s="83"/>
      <c r="H26" s="83"/>
      <c r="I26" s="202"/>
      <c r="J26" s="145"/>
      <c r="K26" s="146">
        <f>[1]Gesamtübersicht!$J26</f>
        <v>0</v>
      </c>
      <c r="L26" s="147">
        <f>'[1]1ste Stufe geändert'!$AB$19</f>
        <v>1.19</v>
      </c>
      <c r="M26" s="104">
        <f>'[1]1ste Stufe geändert'!$AB$23</f>
        <v>1.19</v>
      </c>
      <c r="N26" s="117">
        <f>'[1]1ste Stufe geändert'!$AB$20</f>
        <v>4501</v>
      </c>
      <c r="O26" s="117">
        <f>'[1]1ste Stufe geändert'!$AB$24</f>
        <v>4494</v>
      </c>
      <c r="P26" s="148">
        <f>'[1]1ste Stufe geändert'!$AB$26</f>
        <v>765.25</v>
      </c>
      <c r="Q26" s="117">
        <f>'[1]1ste Stufe geändert'!$AB$27</f>
        <v>0</v>
      </c>
      <c r="R26" s="149">
        <f>'[1]1ste Stufe geändert'!$AB$28</f>
        <v>0</v>
      </c>
      <c r="S26" s="149">
        <f>'[1]1ste Stufe geändert'!$AB$29</f>
        <v>439.35968000000003</v>
      </c>
      <c r="T26" s="119">
        <f>'[1]1ste Stufe geändert'!$AB$31</f>
        <v>465</v>
      </c>
      <c r="U26" s="83">
        <f>'[1]1ste Stufe geändert'!$AB$32</f>
        <v>18</v>
      </c>
      <c r="V26" s="125">
        <f>'[1]1ste Stufe geändert'!$AB$33</f>
        <v>1.03</v>
      </c>
      <c r="W26" s="123">
        <f>SUM('[1]1ste Stufe geändert'!AB$38:AB$40)</f>
        <v>455572.15</v>
      </c>
      <c r="X26" s="123">
        <f>SUM('[1]1ste Stufe geändert'!AB$42:AB$45)</f>
        <v>717679</v>
      </c>
      <c r="Y26" s="121">
        <f>'[1]1ste Stufe geändert'!$AB$47</f>
        <v>788190.65</v>
      </c>
      <c r="Z26" s="108">
        <f>'[1]1ste Stufe geändert'!$AB$129</f>
        <v>2208.7670871355908</v>
      </c>
      <c r="AA26" s="108">
        <f>'[1]1ste Stufe geändert'!$AB$130</f>
        <v>105.76740724283492</v>
      </c>
      <c r="AB26" s="108">
        <f>'[1]1ste Stufe geändert'!$AB$131</f>
        <v>383.11313041546322</v>
      </c>
      <c r="AC26" s="108">
        <f>'[1]1ste Stufe geändert'!$AB$132</f>
        <v>139.92945961482911</v>
      </c>
      <c r="AD26" s="108">
        <f>'[1]1ste Stufe geändert'!$AB$133</f>
        <v>102.94734503443679</v>
      </c>
      <c r="AE26" s="108">
        <f>'[1]1ste Stufe geändert'!$AB$134</f>
        <v>67.790579871139755</v>
      </c>
      <c r="AF26" s="107">
        <f t="shared" si="0"/>
        <v>3008.3150093142949</v>
      </c>
      <c r="AG26" s="108">
        <f>'[1]1ste Stufe geändert'!$AB$139</f>
        <v>2238.9312788277148</v>
      </c>
      <c r="AH26" s="108">
        <f>'[1]1ste Stufe geändert'!$AB$140</f>
        <v>128.875</v>
      </c>
      <c r="AI26" s="108">
        <f>'[1]1ste Stufe geändert'!$AB$141</f>
        <v>386.89158878504674</v>
      </c>
      <c r="AJ26" s="108">
        <f>'[1]1ste Stufe geändert'!$AB$142</f>
        <v>145.1368508357441</v>
      </c>
      <c r="AK26" s="108">
        <f>'[1]1ste Stufe geändert'!$AB$143</f>
        <v>112.442145082332</v>
      </c>
      <c r="AL26" s="108">
        <f>'[1]1ste Stufe geändert'!$AB$144</f>
        <v>176.2429684023142</v>
      </c>
      <c r="AM26" s="107">
        <f t="shared" si="1"/>
        <v>3188.5198319331516</v>
      </c>
      <c r="AN26" s="122">
        <f>'[1]1ste Stufe geändert'!$AB$149</f>
        <v>2223.849182981653</v>
      </c>
      <c r="AO26" s="123">
        <f>'[1]1ste Stufe geändert'!$AB$150</f>
        <v>117.32120362141745</v>
      </c>
      <c r="AP26" s="124">
        <f>'[1]1ste Stufe geändert'!$AB$151</f>
        <v>385.00235960025498</v>
      </c>
      <c r="AQ26" s="124">
        <f>'[1]1ste Stufe geändert'!$AB$152</f>
        <v>142.53315522528661</v>
      </c>
      <c r="AR26" s="123">
        <f>'[1]1ste Stufe geändert'!$AB$153</f>
        <v>107.6947450583844</v>
      </c>
      <c r="AS26" s="125">
        <f>'[1]1ste Stufe geändert'!$AB$154</f>
        <v>122.01677413672698</v>
      </c>
      <c r="AT26" s="107">
        <f t="shared" si="2"/>
        <v>3098.4174206237226</v>
      </c>
      <c r="AU26" s="120">
        <f>'[1]1ste Stufe geändert'!$F$155</f>
        <v>3488.4776995690891</v>
      </c>
      <c r="AV26" s="126">
        <f>'[1]1ste Stufe geändert'!$F$160</f>
        <v>0.96</v>
      </c>
      <c r="AW26" s="203">
        <f>'[1]1ste Stufe geändert'!$AB$211</f>
        <v>0</v>
      </c>
      <c r="AX26" s="197">
        <f>'[1]1ste Stufe geändert'!$AB$177</f>
        <v>-0.45462547710429746</v>
      </c>
      <c r="AY26" s="198">
        <f>'[1]1ste Stufe geändert'!$AB$185</f>
        <v>-2.8825471145837923E-2</v>
      </c>
      <c r="AZ26" s="198">
        <f>'[1]1ste Stufe geändert'!$AB$192</f>
        <v>-7.3805344606515791E-2</v>
      </c>
      <c r="BA26" s="198">
        <f>'[1]1ste Stufe geändert'!$AB$200</f>
        <v>-4.3793663339554749E-2</v>
      </c>
      <c r="BB26" s="198">
        <f>'[1]1ste Stufe geändert'!$AB$204</f>
        <v>1.1550585524018628</v>
      </c>
      <c r="BC26" s="199">
        <f>'[1]1ste Stufe geändert'!$F$6</f>
        <v>249</v>
      </c>
      <c r="BD26" s="181">
        <f>'[1]1ste Stufe geändert'!$F$7</f>
        <v>0.9</v>
      </c>
      <c r="BE26" s="204">
        <f>'[1]1ste Stufe geändert'!$F$9</f>
        <v>18545.153011233546</v>
      </c>
      <c r="BF26" s="205">
        <f>'[1]1ste Stufe geändert'!$F$12</f>
        <v>11000</v>
      </c>
      <c r="BG26" s="182">
        <f>'[1]1ste Stufe geändert'!$F$10</f>
        <v>0.65</v>
      </c>
      <c r="BH26" s="182">
        <f t="shared" si="3"/>
        <v>0.65</v>
      </c>
      <c r="BI26" s="181">
        <f>'[1]1ste Stufe geändert'!$F$11</f>
        <v>0.2</v>
      </c>
      <c r="BJ26" s="126">
        <f>'[1]1ste Stufe geändert'!$F$13</f>
        <v>0.6</v>
      </c>
      <c r="BK26" s="181">
        <f>'[1]1ste Stufe geändert'!$F$14</f>
        <v>0.2</v>
      </c>
      <c r="BL26" s="150"/>
    </row>
    <row r="27" spans="1:64" x14ac:dyDescent="0.2">
      <c r="A27" s="77">
        <v>23</v>
      </c>
      <c r="B27" s="116" t="s">
        <v>38</v>
      </c>
      <c r="C27" s="137">
        <f>[1]Gesamtübersicht!$D27</f>
        <v>821800</v>
      </c>
      <c r="D27" s="137">
        <f>[1]Gesamtübersicht!$E27</f>
        <v>144600</v>
      </c>
      <c r="E27" s="137">
        <f>[1]Gesamtübersicht!$F27</f>
        <v>385800</v>
      </c>
      <c r="F27" s="137">
        <f>[1]Gesamtübersicht!$G27</f>
        <v>0</v>
      </c>
      <c r="G27" s="83"/>
      <c r="H27" s="83"/>
      <c r="I27" s="202"/>
      <c r="J27" s="145"/>
      <c r="K27" s="146">
        <f>[1]Gesamtübersicht!$J27</f>
        <v>0</v>
      </c>
      <c r="L27" s="147">
        <f>'[1]1ste Stufe geändert'!$AC$19</f>
        <v>1.34</v>
      </c>
      <c r="M27" s="104">
        <f>'[1]1ste Stufe geändert'!$AC$23</f>
        <v>1.28</v>
      </c>
      <c r="N27" s="117">
        <f>'[1]1ste Stufe geändert'!$AC$20</f>
        <v>2055</v>
      </c>
      <c r="O27" s="117">
        <f>'[1]1ste Stufe geändert'!$AC$24</f>
        <v>2105</v>
      </c>
      <c r="P27" s="148">
        <f>'[1]1ste Stufe geändert'!$AC$26</f>
        <v>687.053</v>
      </c>
      <c r="Q27" s="117">
        <f>'[1]1ste Stufe geändert'!$AC$27</f>
        <v>0</v>
      </c>
      <c r="R27" s="149">
        <f>'[1]1ste Stufe geändert'!$AC$28</f>
        <v>0</v>
      </c>
      <c r="S27" s="149">
        <f>'[1]1ste Stufe geändert'!$AC$29</f>
        <v>438.05007999999998</v>
      </c>
      <c r="T27" s="119">
        <f>'[1]1ste Stufe geändert'!$AC$31</f>
        <v>267</v>
      </c>
      <c r="U27" s="83">
        <f>'[1]1ste Stufe geändert'!$AC$32</f>
        <v>4</v>
      </c>
      <c r="V27" s="125">
        <f>'[1]1ste Stufe geändert'!$AC$33</f>
        <v>0.92</v>
      </c>
      <c r="W27" s="123">
        <f>SUM('[1]1ste Stufe geändert'!AC$38:AC$40)</f>
        <v>0</v>
      </c>
      <c r="X27" s="123">
        <f>SUM('[1]1ste Stufe geändert'!AC$42:AC$45)</f>
        <v>60942.51999999999</v>
      </c>
      <c r="Y27" s="121">
        <f>'[1]1ste Stufe geändert'!$AC$47</f>
        <v>196430.3</v>
      </c>
      <c r="Z27" s="108">
        <f>'[1]1ste Stufe geändert'!$AC$129</f>
        <v>2445.799350874323</v>
      </c>
      <c r="AA27" s="108">
        <f>'[1]1ste Stufe geändert'!$AC$130</f>
        <v>100.25046228710461</v>
      </c>
      <c r="AB27" s="108">
        <f>'[1]1ste Stufe geändert'!$AC$131</f>
        <v>112.41992700729926</v>
      </c>
      <c r="AC27" s="108">
        <f>'[1]1ste Stufe geändert'!$AC$132</f>
        <v>158.81730234884049</v>
      </c>
      <c r="AD27" s="108">
        <f>'[1]1ste Stufe geändert'!$AC$133</f>
        <v>44.849099756690997</v>
      </c>
      <c r="AE27" s="108">
        <f>'[1]1ste Stufe geändert'!$AC$134</f>
        <v>69.14</v>
      </c>
      <c r="AF27" s="107">
        <f t="shared" si="0"/>
        <v>2931.2761422742578</v>
      </c>
      <c r="AG27" s="108">
        <f>'[1]1ste Stufe geändert'!$AC$139</f>
        <v>2363.2384054201984</v>
      </c>
      <c r="AH27" s="108">
        <f>'[1]1ste Stufe geändert'!$AC$140</f>
        <v>99.867672209026139</v>
      </c>
      <c r="AI27" s="108">
        <f>'[1]1ste Stufe geändert'!$AC$141</f>
        <v>134.14463182897859</v>
      </c>
      <c r="AJ27" s="108">
        <f>'[1]1ste Stufe geändert'!$AC$142</f>
        <v>159.70060124379054</v>
      </c>
      <c r="AK27" s="108">
        <f>'[1]1ste Stufe geändert'!$AC$143</f>
        <v>68.174109263657954</v>
      </c>
      <c r="AL27" s="108">
        <f>'[1]1ste Stufe geändert'!$AC$144</f>
        <v>141.67306413301662</v>
      </c>
      <c r="AM27" s="107">
        <f t="shared" si="1"/>
        <v>2966.7984840986683</v>
      </c>
      <c r="AN27" s="122">
        <f>'[1]1ste Stufe geändert'!$AC$149</f>
        <v>2404.5188781472607</v>
      </c>
      <c r="AO27" s="123">
        <f>'[1]1ste Stufe geändert'!$AC$150</f>
        <v>100.05906724806538</v>
      </c>
      <c r="AP27" s="124">
        <f>'[1]1ste Stufe geändert'!$AC$151</f>
        <v>123.28227941813893</v>
      </c>
      <c r="AQ27" s="124">
        <f>'[1]1ste Stufe geändert'!$AC$152</f>
        <v>159.2589517963155</v>
      </c>
      <c r="AR27" s="123">
        <f>'[1]1ste Stufe geändert'!$AC$153</f>
        <v>56.511604510174479</v>
      </c>
      <c r="AS27" s="125">
        <f>'[1]1ste Stufe geändert'!$AC$154</f>
        <v>105.4065320665083</v>
      </c>
      <c r="AT27" s="107">
        <f t="shared" si="2"/>
        <v>2949.0373131864631</v>
      </c>
      <c r="AU27" s="120">
        <f>'[1]1ste Stufe geändert'!$F$155</f>
        <v>3488.4776995690891</v>
      </c>
      <c r="AV27" s="126">
        <f>'[1]1ste Stufe geändert'!$F$160</f>
        <v>0.96</v>
      </c>
      <c r="AW27" s="203">
        <f>'[1]1ste Stufe geändert'!$AC$211</f>
        <v>0</v>
      </c>
      <c r="AX27" s="197">
        <f>'[1]1ste Stufe geändert'!$AC$177</f>
        <v>0.48392682794924607</v>
      </c>
      <c r="AY27" s="198">
        <f>'[1]1ste Stufe geändert'!$AC$185</f>
        <v>-2.8825471145837923E-2</v>
      </c>
      <c r="AZ27" s="198">
        <f>'[1]1ste Stufe geändert'!$AC$192</f>
        <v>-7.3805344606515791E-2</v>
      </c>
      <c r="BA27" s="198">
        <f>'[1]1ste Stufe geändert'!$AC$200</f>
        <v>-2.730116128008736E-2</v>
      </c>
      <c r="BB27" s="198">
        <f>'[1]1ste Stufe geändert'!$AC$204</f>
        <v>1.1550585524018628</v>
      </c>
      <c r="BC27" s="199">
        <f>'[1]1ste Stufe geändert'!$F$6</f>
        <v>249</v>
      </c>
      <c r="BD27" s="181">
        <f>'[1]1ste Stufe geändert'!$F$7</f>
        <v>0.9</v>
      </c>
      <c r="BE27" s="204">
        <f>'[1]1ste Stufe geändert'!$F$9</f>
        <v>18545.153011233546</v>
      </c>
      <c r="BF27" s="205">
        <f>'[1]1ste Stufe geändert'!$F$12</f>
        <v>11000</v>
      </c>
      <c r="BG27" s="182">
        <f>'[1]1ste Stufe geändert'!$F$10</f>
        <v>0.65</v>
      </c>
      <c r="BH27" s="182">
        <f t="shared" si="3"/>
        <v>0.65</v>
      </c>
      <c r="BI27" s="181">
        <f>'[1]1ste Stufe geändert'!$F$11</f>
        <v>0.2</v>
      </c>
      <c r="BJ27" s="126">
        <f>'[1]1ste Stufe geändert'!$F$13</f>
        <v>0.6</v>
      </c>
      <c r="BK27" s="181">
        <f>'[1]1ste Stufe geändert'!$F$14</f>
        <v>0.2</v>
      </c>
      <c r="BL27" s="150"/>
    </row>
    <row r="28" spans="1:64" x14ac:dyDescent="0.2">
      <c r="A28" s="77">
        <v>24</v>
      </c>
      <c r="B28" s="116" t="s">
        <v>39</v>
      </c>
      <c r="C28" s="137">
        <f>[1]Gesamtübersicht!$D28</f>
        <v>0</v>
      </c>
      <c r="D28" s="137">
        <f>[1]Gesamtübersicht!$E28</f>
        <v>1139100</v>
      </c>
      <c r="E28" s="137">
        <f>[1]Gesamtübersicht!$F28</f>
        <v>229800</v>
      </c>
      <c r="F28" s="137">
        <f>[1]Gesamtübersicht!$G28</f>
        <v>92000</v>
      </c>
      <c r="G28" s="83"/>
      <c r="H28" s="83"/>
      <c r="I28" s="202"/>
      <c r="J28" s="145"/>
      <c r="K28" s="146">
        <f>[1]Gesamtübersicht!$J28</f>
        <v>0</v>
      </c>
      <c r="L28" s="147">
        <f>'[1]1ste Stufe geändert'!$AD$19</f>
        <v>1.45</v>
      </c>
      <c r="M28" s="104">
        <f>'[1]1ste Stufe geändert'!$AD$23</f>
        <v>1.39</v>
      </c>
      <c r="N28" s="117">
        <f>'[1]1ste Stufe geändert'!$AD$20</f>
        <v>11549</v>
      </c>
      <c r="O28" s="117">
        <f>'[1]1ste Stufe geändert'!$AD$24</f>
        <v>11733</v>
      </c>
      <c r="P28" s="148">
        <f>'[1]1ste Stufe geändert'!$AD$26</f>
        <v>4062.2441999999996</v>
      </c>
      <c r="Q28" s="117">
        <f>'[1]1ste Stufe geändert'!$AD$27</f>
        <v>136</v>
      </c>
      <c r="R28" s="149">
        <f>'[1]1ste Stufe geändert'!$AD$28</f>
        <v>0</v>
      </c>
      <c r="S28" s="149">
        <f>'[1]1ste Stufe geändert'!$AD$29</f>
        <v>3946.2256600000005</v>
      </c>
      <c r="T28" s="119">
        <f>'[1]1ste Stufe geändert'!$AD$31</f>
        <v>1311</v>
      </c>
      <c r="U28" s="83">
        <f>'[1]1ste Stufe geändert'!$AD$32</f>
        <v>31</v>
      </c>
      <c r="V28" s="125">
        <f>'[1]1ste Stufe geändert'!$AD$33</f>
        <v>1</v>
      </c>
      <c r="W28" s="123">
        <f>SUM('[1]1ste Stufe geändert'!AD$38:AD$40)</f>
        <v>867254.1</v>
      </c>
      <c r="X28" s="123">
        <f>SUM('[1]1ste Stufe geändert'!AD$42:AD$45)</f>
        <v>1282630.0699999998</v>
      </c>
      <c r="Y28" s="121">
        <f>'[1]1ste Stufe geändert'!$AD$47</f>
        <v>1582602.65</v>
      </c>
      <c r="Z28" s="108">
        <f>'[1]1ste Stufe geändert'!$AD$129</f>
        <v>2329.3996012095986</v>
      </c>
      <c r="AA28" s="108">
        <f>'[1]1ste Stufe geändert'!$AD$130</f>
        <v>233.49738938436229</v>
      </c>
      <c r="AB28" s="108">
        <f>'[1]1ste Stufe geändert'!$AD$131</f>
        <v>421.24005974543252</v>
      </c>
      <c r="AC28" s="108">
        <f>'[1]1ste Stufe geändert'!$AD$132</f>
        <v>163.60641195459286</v>
      </c>
      <c r="AD28" s="108">
        <f>'[1]1ste Stufe geändert'!$AD$133</f>
        <v>144.00431639102953</v>
      </c>
      <c r="AE28" s="108">
        <f>'[1]1ste Stufe geändert'!$AD$134</f>
        <v>94.968369555805694</v>
      </c>
      <c r="AF28" s="107">
        <f t="shared" si="0"/>
        <v>3386.716148240821</v>
      </c>
      <c r="AG28" s="108">
        <f>'[1]1ste Stufe geändert'!$AD$139</f>
        <v>2287.8222681402831</v>
      </c>
      <c r="AH28" s="108">
        <f>'[1]1ste Stufe geändert'!$AD$140</f>
        <v>240.02136026591666</v>
      </c>
      <c r="AI28" s="108">
        <f>'[1]1ste Stufe geändert'!$AD$141</f>
        <v>484.62244523992155</v>
      </c>
      <c r="AJ28" s="108">
        <f>'[1]1ste Stufe geändert'!$AD$142</f>
        <v>169.73968194748198</v>
      </c>
      <c r="AK28" s="108">
        <f>'[1]1ste Stufe geändert'!$AD$143</f>
        <v>97.340079263615436</v>
      </c>
      <c r="AL28" s="108">
        <f>'[1]1ste Stufe geändert'!$AD$144</f>
        <v>128.33926105855281</v>
      </c>
      <c r="AM28" s="107">
        <f t="shared" si="1"/>
        <v>3407.8850959157717</v>
      </c>
      <c r="AN28" s="122">
        <f>'[1]1ste Stufe geändert'!$AD$149</f>
        <v>2308.6109346749408</v>
      </c>
      <c r="AO28" s="123">
        <f>'[1]1ste Stufe geändert'!$AD$150</f>
        <v>236.75937482513947</v>
      </c>
      <c r="AP28" s="124">
        <f>'[1]1ste Stufe geändert'!$AD$151</f>
        <v>452.931252492677</v>
      </c>
      <c r="AQ28" s="124">
        <f>'[1]1ste Stufe geändert'!$AD$152</f>
        <v>166.67304695103741</v>
      </c>
      <c r="AR28" s="123">
        <f>'[1]1ste Stufe geändert'!$AD$153</f>
        <v>120.67219782732249</v>
      </c>
      <c r="AS28" s="125">
        <f>'[1]1ste Stufe geändert'!$AD$154</f>
        <v>111.65381530717926</v>
      </c>
      <c r="AT28" s="107">
        <f t="shared" si="2"/>
        <v>3397.3006220782968</v>
      </c>
      <c r="AU28" s="120">
        <f>'[1]1ste Stufe geändert'!$F$155</f>
        <v>3488.4776995690891</v>
      </c>
      <c r="AV28" s="126">
        <f>'[1]1ste Stufe geändert'!$F$160</f>
        <v>0.96</v>
      </c>
      <c r="AW28" s="203">
        <f>'[1]1ste Stufe geändert'!$AD$211</f>
        <v>0</v>
      </c>
      <c r="AX28" s="197">
        <f>'[1]1ste Stufe geändert'!$AD$177</f>
        <v>0.60316561357844878</v>
      </c>
      <c r="AY28" s="198">
        <f>'[1]1ste Stufe geändert'!$AD$185</f>
        <v>-2.0822395194645533E-2</v>
      </c>
      <c r="AZ28" s="198">
        <f>'[1]1ste Stufe geändert'!$AD$192</f>
        <v>-7.3805344606515791E-2</v>
      </c>
      <c r="BA28" s="198">
        <f>'[1]1ste Stufe geändert'!$AD$200</f>
        <v>-8.1327271085163966E-3</v>
      </c>
      <c r="BB28" s="198">
        <f>'[1]1ste Stufe geändert'!$AD$204</f>
        <v>1.1550585524018628</v>
      </c>
      <c r="BC28" s="199">
        <f>'[1]1ste Stufe geändert'!$F$6</f>
        <v>249</v>
      </c>
      <c r="BD28" s="181">
        <f>'[1]1ste Stufe geändert'!$F$7</f>
        <v>0.9</v>
      </c>
      <c r="BE28" s="204">
        <f>'[1]1ste Stufe geändert'!$F$9</f>
        <v>18545.153011233546</v>
      </c>
      <c r="BF28" s="205">
        <f>'[1]1ste Stufe geändert'!$F$12</f>
        <v>11000</v>
      </c>
      <c r="BG28" s="182">
        <f>'[1]1ste Stufe geändert'!$F$10</f>
        <v>0.65</v>
      </c>
      <c r="BH28" s="182">
        <f t="shared" si="3"/>
        <v>0.65</v>
      </c>
      <c r="BI28" s="181">
        <f>'[1]1ste Stufe geändert'!$F$11</f>
        <v>0.2</v>
      </c>
      <c r="BJ28" s="126">
        <f>'[1]1ste Stufe geändert'!$F$13</f>
        <v>0.6</v>
      </c>
      <c r="BK28" s="181">
        <f>'[1]1ste Stufe geändert'!$F$14</f>
        <v>0.2</v>
      </c>
      <c r="BL28" s="150"/>
    </row>
    <row r="29" spans="1:64" x14ac:dyDescent="0.2">
      <c r="A29" s="77">
        <v>25</v>
      </c>
      <c r="B29" s="116" t="s">
        <v>40</v>
      </c>
      <c r="C29" s="137">
        <f>[1]Gesamtübersicht!$D29</f>
        <v>713100</v>
      </c>
      <c r="D29" s="137">
        <f>[1]Gesamtübersicht!$E29</f>
        <v>244300</v>
      </c>
      <c r="E29" s="137">
        <f>[1]Gesamtübersicht!$F29</f>
        <v>215100</v>
      </c>
      <c r="F29" s="137">
        <f>[1]Gesamtübersicht!$G29</f>
        <v>14700</v>
      </c>
      <c r="G29" s="83"/>
      <c r="H29" s="83"/>
      <c r="I29" s="202"/>
      <c r="J29" s="145"/>
      <c r="K29" s="146">
        <f>[1]Gesamtübersicht!$J29</f>
        <v>0</v>
      </c>
      <c r="L29" s="147">
        <f>'[1]1ste Stufe geändert'!$AE$19</f>
        <v>1.39</v>
      </c>
      <c r="M29" s="104">
        <f>'[1]1ste Stufe geändert'!$AE$23</f>
        <v>1.33</v>
      </c>
      <c r="N29" s="117">
        <f>'[1]1ste Stufe geändert'!$AE$20</f>
        <v>1521</v>
      </c>
      <c r="O29" s="117">
        <f>'[1]1ste Stufe geändert'!$AE$24</f>
        <v>1535</v>
      </c>
      <c r="P29" s="148">
        <f>'[1]1ste Stufe geändert'!$AE$26</f>
        <v>600.79199999999992</v>
      </c>
      <c r="Q29" s="117">
        <f>'[1]1ste Stufe geändert'!$AE$27</f>
        <v>0</v>
      </c>
      <c r="R29" s="149">
        <f>'[1]1ste Stufe geändert'!$AE$28</f>
        <v>1296.55309712094</v>
      </c>
      <c r="S29" s="149">
        <f>'[1]1ste Stufe geändert'!$AE$29</f>
        <v>543.72095000000002</v>
      </c>
      <c r="T29" s="119">
        <f>'[1]1ste Stufe geändert'!$AE$31</f>
        <v>190</v>
      </c>
      <c r="U29" s="83">
        <f>'[1]1ste Stufe geändert'!$AE$32</f>
        <v>3</v>
      </c>
      <c r="V29" s="125">
        <f>'[1]1ste Stufe geändert'!$AE$33</f>
        <v>0.89</v>
      </c>
      <c r="W29" s="123">
        <f>SUM('[1]1ste Stufe geändert'!AE$38:AE$40)</f>
        <v>162909.9</v>
      </c>
      <c r="X29" s="123">
        <f>SUM('[1]1ste Stufe geändert'!AE$42:AE$45)</f>
        <v>151381.25</v>
      </c>
      <c r="Y29" s="121">
        <f>'[1]1ste Stufe geändert'!$AE$47</f>
        <v>88451.5</v>
      </c>
      <c r="Z29" s="108">
        <f>'[1]1ste Stufe geändert'!$AE$129</f>
        <v>2258.6265720244587</v>
      </c>
      <c r="AA29" s="108">
        <f>'[1]1ste Stufe geändert'!$AE$130</f>
        <v>62.200065746219586</v>
      </c>
      <c r="AB29" s="108">
        <f>'[1]1ste Stufe geändert'!$AE$131</f>
        <v>51.460453648915191</v>
      </c>
      <c r="AC29" s="108">
        <f>'[1]1ste Stufe geändert'!$AE$132</f>
        <v>146.57147983665942</v>
      </c>
      <c r="AD29" s="108">
        <f>'[1]1ste Stufe geändert'!$AE$133</f>
        <v>129.02629848783695</v>
      </c>
      <c r="AE29" s="108">
        <f>'[1]1ste Stufe geändert'!$AE$134</f>
        <v>316.18948060486525</v>
      </c>
      <c r="AF29" s="107">
        <f t="shared" si="0"/>
        <v>2964.0743503489548</v>
      </c>
      <c r="AG29" s="108">
        <f>'[1]1ste Stufe geändert'!$AE$139</f>
        <v>2288.6208771856177</v>
      </c>
      <c r="AH29" s="108">
        <f>'[1]1ste Stufe geändert'!$AE$140</f>
        <v>68.584006514657972</v>
      </c>
      <c r="AI29" s="108">
        <f>'[1]1ste Stufe geändert'!$AE$141</f>
        <v>46.784951140065139</v>
      </c>
      <c r="AJ29" s="108">
        <f>'[1]1ste Stufe geändert'!$AE$142</f>
        <v>150.92868027171698</v>
      </c>
      <c r="AK29" s="108">
        <f>'[1]1ste Stufe geändert'!$AE$143</f>
        <v>70.023420195439741</v>
      </c>
      <c r="AL29" s="108">
        <f>'[1]1ste Stufe geändert'!$AE$144</f>
        <v>171.15742671009772</v>
      </c>
      <c r="AM29" s="107">
        <f t="shared" si="1"/>
        <v>2796.0993620175955</v>
      </c>
      <c r="AN29" s="122">
        <f>'[1]1ste Stufe geändert'!$AE$149</f>
        <v>2273.6237246050382</v>
      </c>
      <c r="AO29" s="123">
        <f>'[1]1ste Stufe geändert'!$AE$150</f>
        <v>65.392036130438782</v>
      </c>
      <c r="AP29" s="124">
        <f>'[1]1ste Stufe geändert'!$AE$151</f>
        <v>49.122702394490162</v>
      </c>
      <c r="AQ29" s="124">
        <f>'[1]1ste Stufe geändert'!$AE$152</f>
        <v>148.7500800541882</v>
      </c>
      <c r="AR29" s="123">
        <f>'[1]1ste Stufe geändert'!$AE$153</f>
        <v>99.524859341638347</v>
      </c>
      <c r="AS29" s="125">
        <f>'[1]1ste Stufe geändert'!$AE$154</f>
        <v>243.6734536574815</v>
      </c>
      <c r="AT29" s="107">
        <f t="shared" si="2"/>
        <v>2880.0868561832749</v>
      </c>
      <c r="AU29" s="120">
        <f>'[1]1ste Stufe geändert'!$F$155</f>
        <v>3488.4776995690891</v>
      </c>
      <c r="AV29" s="126">
        <f>'[1]1ste Stufe geändert'!$F$160</f>
        <v>0.96</v>
      </c>
      <c r="AW29" s="203">
        <f>'[1]1ste Stufe geändert'!$AE$211</f>
        <v>0</v>
      </c>
      <c r="AX29" s="197">
        <f>'[1]1ste Stufe geändert'!$AE$177</f>
        <v>0.87474565068818355</v>
      </c>
      <c r="AY29" s="198">
        <f>'[1]1ste Stufe geändert'!$AE$185</f>
        <v>-2.8825471145837923E-2</v>
      </c>
      <c r="AZ29" s="198">
        <f>'[1]1ste Stufe geändert'!$AE$192</f>
        <v>-2.0017369852631396E-2</v>
      </c>
      <c r="BA29" s="198">
        <f>'[1]1ste Stufe geändert'!$AE$200</f>
        <v>-5.460060561130982E-3</v>
      </c>
      <c r="BB29" s="198">
        <f>'[1]1ste Stufe geändert'!$AE$204</f>
        <v>1.1550585524018628</v>
      </c>
      <c r="BC29" s="199">
        <f>'[1]1ste Stufe geändert'!$F$6</f>
        <v>249</v>
      </c>
      <c r="BD29" s="181">
        <f>'[1]1ste Stufe geändert'!$F$7</f>
        <v>0.9</v>
      </c>
      <c r="BE29" s="204">
        <f>'[1]1ste Stufe geändert'!$F$9</f>
        <v>18545.153011233546</v>
      </c>
      <c r="BF29" s="205">
        <f>'[1]1ste Stufe geändert'!$F$12</f>
        <v>11000</v>
      </c>
      <c r="BG29" s="182">
        <f>'[1]1ste Stufe geändert'!$F$10</f>
        <v>0.65</v>
      </c>
      <c r="BH29" s="182">
        <f t="shared" si="3"/>
        <v>0.65</v>
      </c>
      <c r="BI29" s="181">
        <f>'[1]1ste Stufe geändert'!$F$11</f>
        <v>0.2</v>
      </c>
      <c r="BJ29" s="126">
        <f>'[1]1ste Stufe geändert'!$F$13</f>
        <v>0.6</v>
      </c>
      <c r="BK29" s="181">
        <f>'[1]1ste Stufe geändert'!$F$14</f>
        <v>0.2</v>
      </c>
      <c r="BL29" s="150"/>
    </row>
    <row r="30" spans="1:64" x14ac:dyDescent="0.2">
      <c r="A30" s="77">
        <v>26</v>
      </c>
      <c r="B30" s="116" t="s">
        <v>41</v>
      </c>
      <c r="C30" s="137">
        <f>[1]Gesamtübersicht!$D30</f>
        <v>1410400</v>
      </c>
      <c r="D30" s="137">
        <f>[1]Gesamtübersicht!$E30</f>
        <v>1531700</v>
      </c>
      <c r="E30" s="137">
        <f>[1]Gesamtübersicht!$F30</f>
        <v>1410500</v>
      </c>
      <c r="F30" s="137">
        <f>[1]Gesamtübersicht!$G30</f>
        <v>0</v>
      </c>
      <c r="G30" s="83"/>
      <c r="H30" s="83"/>
      <c r="I30" s="202"/>
      <c r="J30" s="145"/>
      <c r="K30" s="146">
        <f>[1]Gesamtübersicht!$J30</f>
        <v>0</v>
      </c>
      <c r="L30" s="147">
        <f>'[1]1ste Stufe geändert'!$AF$19</f>
        <v>1.28</v>
      </c>
      <c r="M30" s="104">
        <f>'[1]1ste Stufe geändert'!$AF$23</f>
        <v>1.22</v>
      </c>
      <c r="N30" s="117">
        <f>'[1]1ste Stufe geändert'!$AF$20</f>
        <v>8839</v>
      </c>
      <c r="O30" s="117">
        <f>'[1]1ste Stufe geändert'!$AF$24</f>
        <v>8879</v>
      </c>
      <c r="P30" s="148">
        <f>'[1]1ste Stufe geändert'!$AF$26</f>
        <v>3363.614399999999</v>
      </c>
      <c r="Q30" s="117">
        <f>'[1]1ste Stufe geändert'!$AF$27</f>
        <v>6</v>
      </c>
      <c r="R30" s="149">
        <f>'[1]1ste Stufe geändert'!$AF$28</f>
        <v>4634.3432332644397</v>
      </c>
      <c r="S30" s="149">
        <f>'[1]1ste Stufe geändert'!$AF$29</f>
        <v>3460.2139000000002</v>
      </c>
      <c r="T30" s="119">
        <f>'[1]1ste Stufe geändert'!$AF$31</f>
        <v>1108</v>
      </c>
      <c r="U30" s="83">
        <f>'[1]1ste Stufe geändert'!$AF$32</f>
        <v>19</v>
      </c>
      <c r="V30" s="125">
        <f>'[1]1ste Stufe geändert'!$AF$33</f>
        <v>0.92</v>
      </c>
      <c r="W30" s="123">
        <f>SUM('[1]1ste Stufe geändert'!AF$38:AF$40)</f>
        <v>149959.1</v>
      </c>
      <c r="X30" s="123">
        <f>SUM('[1]1ste Stufe geändert'!AF$42:AF$45)</f>
        <v>559698</v>
      </c>
      <c r="Y30" s="121">
        <f>'[1]1ste Stufe geändert'!$AF$47</f>
        <v>704687.95</v>
      </c>
      <c r="Z30" s="108">
        <f>'[1]1ste Stufe geändert'!$AF$129</f>
        <v>2383.7085305407822</v>
      </c>
      <c r="AA30" s="108">
        <f>'[1]1ste Stufe geändert'!$AF$130</f>
        <v>183.0322095259645</v>
      </c>
      <c r="AB30" s="108">
        <f>'[1]1ste Stufe geändert'!$AF$131</f>
        <v>321.8935569634574</v>
      </c>
      <c r="AC30" s="108">
        <f>'[1]1ste Stufe geändert'!$AF$132</f>
        <v>164.0491551774239</v>
      </c>
      <c r="AD30" s="108">
        <f>'[1]1ste Stufe geändert'!$AF$133</f>
        <v>64.592697137685249</v>
      </c>
      <c r="AE30" s="108">
        <f>'[1]1ste Stufe geändert'!$AF$134</f>
        <v>88.039167326620657</v>
      </c>
      <c r="AF30" s="107">
        <f t="shared" si="0"/>
        <v>3205.3153166719339</v>
      </c>
      <c r="AG30" s="108">
        <f>'[1]1ste Stufe geändert'!$AF$139</f>
        <v>2275.929854152711</v>
      </c>
      <c r="AH30" s="108">
        <f>'[1]1ste Stufe geändert'!$AF$140</f>
        <v>192.78324135600855</v>
      </c>
      <c r="AI30" s="108">
        <f>'[1]1ste Stufe geändert'!$AF$141</f>
        <v>360.07661335736009</v>
      </c>
      <c r="AJ30" s="108">
        <f>'[1]1ste Stufe geändert'!$AF$142</f>
        <v>168.70219282464285</v>
      </c>
      <c r="AK30" s="108">
        <f>'[1]1ste Stufe geändert'!$AF$143</f>
        <v>55.40432481135263</v>
      </c>
      <c r="AL30" s="108">
        <f>'[1]1ste Stufe geändert'!$AF$144</f>
        <v>120.52712017119046</v>
      </c>
      <c r="AM30" s="107">
        <f t="shared" si="1"/>
        <v>3173.4233466732653</v>
      </c>
      <c r="AN30" s="122">
        <f>'[1]1ste Stufe geändert'!$AF$149</f>
        <v>2329.8191923467466</v>
      </c>
      <c r="AO30" s="123">
        <f>'[1]1ste Stufe geändert'!$AF$150</f>
        <v>187.90772544098652</v>
      </c>
      <c r="AP30" s="124">
        <f>'[1]1ste Stufe geändert'!$AF$151</f>
        <v>340.98508516040874</v>
      </c>
      <c r="AQ30" s="124">
        <f>'[1]1ste Stufe geändert'!$AF$152</f>
        <v>166.37567400103336</v>
      </c>
      <c r="AR30" s="123">
        <f>'[1]1ste Stufe geändert'!$AF$153</f>
        <v>59.998510974518936</v>
      </c>
      <c r="AS30" s="125">
        <f>'[1]1ste Stufe geändert'!$AF$154</f>
        <v>104.28314374890556</v>
      </c>
      <c r="AT30" s="107">
        <f t="shared" si="2"/>
        <v>3189.3693316726003</v>
      </c>
      <c r="AU30" s="120">
        <f>'[1]1ste Stufe geändert'!$F$155</f>
        <v>3488.4776995690891</v>
      </c>
      <c r="AV30" s="126">
        <f>'[1]1ste Stufe geändert'!$F$160</f>
        <v>0.96</v>
      </c>
      <c r="AW30" s="203">
        <f>'[1]1ste Stufe geändert'!$AF$211</f>
        <v>0</v>
      </c>
      <c r="AX30" s="197">
        <f>'[1]1ste Stufe geändert'!$AF$177</f>
        <v>0.79918828617818571</v>
      </c>
      <c r="AY30" s="198">
        <f>'[1]1ste Stufe geändert'!$AF$185</f>
        <v>-2.83589038482388E-2</v>
      </c>
      <c r="AZ30" s="198">
        <f>'[1]1ste Stufe geändert'!$AF$192</f>
        <v>0.11845206265677583</v>
      </c>
      <c r="BA30" s="198">
        <f>'[1]1ste Stufe geändert'!$AF$200</f>
        <v>-1.5478506938344184E-4</v>
      </c>
      <c r="BB30" s="198">
        <f>'[1]1ste Stufe geändert'!$AF$204</f>
        <v>1.1550585524018628</v>
      </c>
      <c r="BC30" s="199">
        <f>'[1]1ste Stufe geändert'!$F$6</f>
        <v>249</v>
      </c>
      <c r="BD30" s="181">
        <f>'[1]1ste Stufe geändert'!$F$7</f>
        <v>0.9</v>
      </c>
      <c r="BE30" s="204">
        <f>'[1]1ste Stufe geändert'!$F$9</f>
        <v>18545.153011233546</v>
      </c>
      <c r="BF30" s="205">
        <f>'[1]1ste Stufe geändert'!$F$12</f>
        <v>11000</v>
      </c>
      <c r="BG30" s="182">
        <f>'[1]1ste Stufe geändert'!$F$10</f>
        <v>0.65</v>
      </c>
      <c r="BH30" s="182">
        <f t="shared" si="3"/>
        <v>0.65</v>
      </c>
      <c r="BI30" s="181">
        <f>'[1]1ste Stufe geändert'!$F$11</f>
        <v>0.2</v>
      </c>
      <c r="BJ30" s="126">
        <f>'[1]1ste Stufe geändert'!$F$13</f>
        <v>0.6</v>
      </c>
      <c r="BK30" s="181">
        <f>'[1]1ste Stufe geändert'!$F$14</f>
        <v>0.2</v>
      </c>
      <c r="BL30" s="150"/>
    </row>
    <row r="31" spans="1:64" x14ac:dyDescent="0.2">
      <c r="A31" s="77">
        <v>27</v>
      </c>
      <c r="B31" s="116" t="s">
        <v>42</v>
      </c>
      <c r="C31" s="137">
        <f>[1]Gesamtübersicht!$D31</f>
        <v>945300</v>
      </c>
      <c r="D31" s="137">
        <f>[1]Gesamtübersicht!$E31</f>
        <v>308100</v>
      </c>
      <c r="E31" s="137">
        <f>[1]Gesamtübersicht!$F31</f>
        <v>225400</v>
      </c>
      <c r="F31" s="137">
        <f>[1]Gesamtübersicht!$G31</f>
        <v>0</v>
      </c>
      <c r="G31" s="83"/>
      <c r="H31" s="83"/>
      <c r="I31" s="202"/>
      <c r="J31" s="145"/>
      <c r="K31" s="146">
        <f>[1]Gesamtübersicht!$J31</f>
        <v>0</v>
      </c>
      <c r="L31" s="147">
        <f>'[1]1ste Stufe geändert'!$AG$19</f>
        <v>1.35</v>
      </c>
      <c r="M31" s="104">
        <f>'[1]1ste Stufe geändert'!$AG$23</f>
        <v>1.35</v>
      </c>
      <c r="N31" s="117">
        <f>'[1]1ste Stufe geändert'!$AG$20</f>
        <v>2357</v>
      </c>
      <c r="O31" s="117">
        <f>'[1]1ste Stufe geändert'!$AG$24</f>
        <v>2399</v>
      </c>
      <c r="P31" s="148">
        <f>'[1]1ste Stufe geändert'!$AG$26</f>
        <v>877.57999999999993</v>
      </c>
      <c r="Q31" s="117">
        <f>'[1]1ste Stufe geändert'!$AG$27</f>
        <v>0</v>
      </c>
      <c r="R31" s="149">
        <f>'[1]1ste Stufe geändert'!$AG$28</f>
        <v>1060.35765597826</v>
      </c>
      <c r="S31" s="149">
        <f>'[1]1ste Stufe geändert'!$AG$29</f>
        <v>933.35056999999995</v>
      </c>
      <c r="T31" s="119">
        <f>'[1]1ste Stufe geändert'!$AG$31</f>
        <v>285</v>
      </c>
      <c r="U31" s="83">
        <f>'[1]1ste Stufe geändert'!$AG$32</f>
        <v>3</v>
      </c>
      <c r="V31" s="125">
        <f>'[1]1ste Stufe geändert'!$AG$33</f>
        <v>0.95</v>
      </c>
      <c r="W31" s="123">
        <f>SUM('[1]1ste Stufe geändert'!AG$38:AG$40)</f>
        <v>18438.8</v>
      </c>
      <c r="X31" s="123">
        <f>SUM('[1]1ste Stufe geändert'!AG$42:AG$45)</f>
        <v>-4368.5</v>
      </c>
      <c r="Y31" s="121">
        <f>'[1]1ste Stufe geändert'!$AG$47</f>
        <v>255031.4</v>
      </c>
      <c r="Z31" s="108">
        <f>'[1]1ste Stufe geändert'!$AG$129</f>
        <v>2090.5771154323611</v>
      </c>
      <c r="AA31" s="108">
        <f>'[1]1ste Stufe geändert'!$AG$130</f>
        <v>229.3470301230378</v>
      </c>
      <c r="AB31" s="108">
        <f>'[1]1ste Stufe geändert'!$AG$131</f>
        <v>282.5928935086975</v>
      </c>
      <c r="AC31" s="108">
        <f>'[1]1ste Stufe geändert'!$AG$132</f>
        <v>170.09781212632586</v>
      </c>
      <c r="AD31" s="108">
        <f>'[1]1ste Stufe geändert'!$AG$133</f>
        <v>142.15222740772168</v>
      </c>
      <c r="AE31" s="108">
        <f>'[1]1ste Stufe geändert'!$AG$134</f>
        <v>112.60371234620281</v>
      </c>
      <c r="AF31" s="107">
        <f t="shared" si="0"/>
        <v>3027.3707909443469</v>
      </c>
      <c r="AG31" s="108">
        <f>'[1]1ste Stufe geändert'!$AG$139</f>
        <v>1975.8716008127824</v>
      </c>
      <c r="AH31" s="108">
        <f>'[1]1ste Stufe geändert'!$AG$140</f>
        <v>211.73245102125881</v>
      </c>
      <c r="AI31" s="108">
        <f>'[1]1ste Stufe geändert'!$AG$141</f>
        <v>316.59366402667774</v>
      </c>
      <c r="AJ31" s="108">
        <f>'[1]1ste Stufe geändert'!$AG$142</f>
        <v>173.4867739734934</v>
      </c>
      <c r="AK31" s="108">
        <f>'[1]1ste Stufe geändert'!$AG$143</f>
        <v>96.816423509795754</v>
      </c>
      <c r="AL31" s="108">
        <f>'[1]1ste Stufe geändert'!$AG$144</f>
        <v>93.877719883284698</v>
      </c>
      <c r="AM31" s="107">
        <f t="shared" si="1"/>
        <v>2868.3786332272921</v>
      </c>
      <c r="AN31" s="122">
        <f>'[1]1ste Stufe geändert'!$AG$149</f>
        <v>2033.2243581225716</v>
      </c>
      <c r="AO31" s="123">
        <f>'[1]1ste Stufe geändert'!$AG$150</f>
        <v>220.5397405721483</v>
      </c>
      <c r="AP31" s="124">
        <f>'[1]1ste Stufe geändert'!$AG$151</f>
        <v>299.59327876768759</v>
      </c>
      <c r="AQ31" s="124">
        <f>'[1]1ste Stufe geändert'!$AG$152</f>
        <v>171.79229304990963</v>
      </c>
      <c r="AR31" s="123">
        <f>'[1]1ste Stufe geändert'!$AG$153</f>
        <v>119.48432545875872</v>
      </c>
      <c r="AS31" s="125">
        <f>'[1]1ste Stufe geändert'!$AG$154</f>
        <v>103.24071611474375</v>
      </c>
      <c r="AT31" s="107">
        <f t="shared" si="2"/>
        <v>2947.8747120858197</v>
      </c>
      <c r="AU31" s="120">
        <f>'[1]1ste Stufe geändert'!$F$155</f>
        <v>3488.4776995690891</v>
      </c>
      <c r="AV31" s="126">
        <f>'[1]1ste Stufe geändert'!$F$160</f>
        <v>0.96</v>
      </c>
      <c r="AW31" s="203">
        <f>'[1]1ste Stufe geändert'!$AG$211</f>
        <v>0</v>
      </c>
      <c r="AX31" s="197">
        <f>'[1]1ste Stufe geändert'!$AG$177</f>
        <v>0.7209258101686139</v>
      </c>
      <c r="AY31" s="198">
        <f>'[1]1ste Stufe geändert'!$AG$185</f>
        <v>-2.8825471145837923E-2</v>
      </c>
      <c r="AZ31" s="198">
        <f>'[1]1ste Stufe geändert'!$AG$192</f>
        <v>-2.9816023261717357E-2</v>
      </c>
      <c r="BA31" s="198">
        <f>'[1]1ste Stufe geändert'!$AG$200</f>
        <v>-2.5186133628685452E-4</v>
      </c>
      <c r="BB31" s="198">
        <f>'[1]1ste Stufe geändert'!$AG$204</f>
        <v>1.1550585524018628</v>
      </c>
      <c r="BC31" s="199">
        <f>'[1]1ste Stufe geändert'!$F$6</f>
        <v>249</v>
      </c>
      <c r="BD31" s="181">
        <f>'[1]1ste Stufe geändert'!$F$7</f>
        <v>0.9</v>
      </c>
      <c r="BE31" s="204">
        <f>'[1]1ste Stufe geändert'!$F$9</f>
        <v>18545.153011233546</v>
      </c>
      <c r="BF31" s="205">
        <f>'[1]1ste Stufe geändert'!$F$12</f>
        <v>11000</v>
      </c>
      <c r="BG31" s="182">
        <f>'[1]1ste Stufe geändert'!$F$10</f>
        <v>0.65</v>
      </c>
      <c r="BH31" s="182">
        <f t="shared" si="3"/>
        <v>0.65</v>
      </c>
      <c r="BI31" s="181">
        <f>'[1]1ste Stufe geändert'!$F$11</f>
        <v>0.2</v>
      </c>
      <c r="BJ31" s="126">
        <f>'[1]1ste Stufe geändert'!$F$13</f>
        <v>0.6</v>
      </c>
      <c r="BK31" s="181">
        <f>'[1]1ste Stufe geändert'!$F$14</f>
        <v>0.2</v>
      </c>
      <c r="BL31" s="150"/>
    </row>
    <row r="32" spans="1:64" x14ac:dyDescent="0.2">
      <c r="A32" s="77">
        <v>28</v>
      </c>
      <c r="B32" s="116" t="s">
        <v>43</v>
      </c>
      <c r="C32" s="137">
        <f>[1]Gesamtübersicht!$D32</f>
        <v>0</v>
      </c>
      <c r="D32" s="137">
        <f>[1]Gesamtübersicht!$E32</f>
        <v>61000</v>
      </c>
      <c r="E32" s="137">
        <f>[1]Gesamtübersicht!$F32</f>
        <v>0</v>
      </c>
      <c r="F32" s="137">
        <f>[1]Gesamtübersicht!$G32</f>
        <v>0</v>
      </c>
      <c r="G32" s="83"/>
      <c r="H32" s="83"/>
      <c r="I32" s="202"/>
      <c r="J32" s="145"/>
      <c r="K32" s="146">
        <f>[1]Gesamtübersicht!$J32</f>
        <v>0</v>
      </c>
      <c r="L32" s="147">
        <f>'[1]1ste Stufe geändert'!$AH$19</f>
        <v>1.1000000000000001</v>
      </c>
      <c r="M32" s="104">
        <f>'[1]1ste Stufe geändert'!$AH$23</f>
        <v>0.98</v>
      </c>
      <c r="N32" s="117">
        <f>'[1]1ste Stufe geändert'!$AH$20</f>
        <v>5564</v>
      </c>
      <c r="O32" s="117">
        <f>'[1]1ste Stufe geändert'!$AH$24</f>
        <v>5592</v>
      </c>
      <c r="P32" s="148">
        <f>'[1]1ste Stufe geändert'!$AH$26</f>
        <v>1965.5199999999998</v>
      </c>
      <c r="Q32" s="117">
        <f>'[1]1ste Stufe geändert'!$AH$27</f>
        <v>0</v>
      </c>
      <c r="R32" s="149">
        <f>'[1]1ste Stufe geändert'!$AH$28</f>
        <v>5666.9984738082403</v>
      </c>
      <c r="S32" s="149">
        <f>'[1]1ste Stufe geändert'!$AH$29</f>
        <v>4156.42029</v>
      </c>
      <c r="T32" s="119">
        <f>'[1]1ste Stufe geändert'!$AH$31</f>
        <v>577</v>
      </c>
      <c r="U32" s="83">
        <f>'[1]1ste Stufe geändert'!$AH$32</f>
        <v>9</v>
      </c>
      <c r="V32" s="125">
        <f>'[1]1ste Stufe geändert'!$AH$33</f>
        <v>0.96</v>
      </c>
      <c r="W32" s="123">
        <f>SUM('[1]1ste Stufe geändert'!AH$38:AH$40)</f>
        <v>114046.8</v>
      </c>
      <c r="X32" s="123">
        <f>SUM('[1]1ste Stufe geändert'!AH$42:AH$45)</f>
        <v>216051.71000000002</v>
      </c>
      <c r="Y32" s="121">
        <f>'[1]1ste Stufe geändert'!$AH$47</f>
        <v>611044.5</v>
      </c>
      <c r="Z32" s="108">
        <f>'[1]1ste Stufe geändert'!$AH$129</f>
        <v>2254.8299657643952</v>
      </c>
      <c r="AA32" s="108">
        <f>'[1]1ste Stufe geändert'!$AH$130</f>
        <v>577.69259525521204</v>
      </c>
      <c r="AB32" s="108">
        <f>'[1]1ste Stufe geändert'!$AH$131</f>
        <v>785.50615564342195</v>
      </c>
      <c r="AC32" s="108">
        <f>'[1]1ste Stufe geändert'!$AH$132</f>
        <v>192.57492887638699</v>
      </c>
      <c r="AD32" s="108">
        <f>'[1]1ste Stufe geändert'!$AH$133</f>
        <v>110.7716840402588</v>
      </c>
      <c r="AE32" s="108">
        <f>'[1]1ste Stufe geändert'!$AH$134</f>
        <v>140.52861250898636</v>
      </c>
      <c r="AF32" s="107">
        <f t="shared" si="0"/>
        <v>4061.9039420886611</v>
      </c>
      <c r="AG32" s="108">
        <f>'[1]1ste Stufe geändert'!$AH$139</f>
        <v>2279.2245052664225</v>
      </c>
      <c r="AH32" s="108">
        <f>'[1]1ste Stufe geändert'!$AH$140</f>
        <v>518.41118383404864</v>
      </c>
      <c r="AI32" s="108">
        <f>'[1]1ste Stufe geändert'!$AH$141</f>
        <v>1041.0223086552217</v>
      </c>
      <c r="AJ32" s="108">
        <f>'[1]1ste Stufe geändert'!$AH$142</f>
        <v>200.4961856834253</v>
      </c>
      <c r="AK32" s="108">
        <f>'[1]1ste Stufe geändert'!$AH$143</f>
        <v>85.980793991416306</v>
      </c>
      <c r="AL32" s="108">
        <f>'[1]1ste Stufe geändert'!$AH$144</f>
        <v>89.561704220314738</v>
      </c>
      <c r="AM32" s="107">
        <f t="shared" si="1"/>
        <v>4214.6966816508493</v>
      </c>
      <c r="AN32" s="122">
        <f>'[1]1ste Stufe geändert'!$AH$149</f>
        <v>2267.0272355154088</v>
      </c>
      <c r="AO32" s="123">
        <f>'[1]1ste Stufe geändert'!$AH$150</f>
        <v>548.05188954463028</v>
      </c>
      <c r="AP32" s="124">
        <f>'[1]1ste Stufe geändert'!$AH$151</f>
        <v>913.26423214932174</v>
      </c>
      <c r="AQ32" s="124">
        <f>'[1]1ste Stufe geändert'!$AH$152</f>
        <v>196.53555727990613</v>
      </c>
      <c r="AR32" s="123">
        <f>'[1]1ste Stufe geändert'!$AH$153</f>
        <v>98.376239015837555</v>
      </c>
      <c r="AS32" s="125">
        <f>'[1]1ste Stufe geändert'!$AH$154</f>
        <v>115.04515836465055</v>
      </c>
      <c r="AT32" s="107">
        <f t="shared" si="2"/>
        <v>4138.3003118697552</v>
      </c>
      <c r="AU32" s="120">
        <f>'[1]1ste Stufe geändert'!$F$155</f>
        <v>3488.4776995690891</v>
      </c>
      <c r="AV32" s="126">
        <f>'[1]1ste Stufe geändert'!$F$160</f>
        <v>0.96</v>
      </c>
      <c r="AW32" s="203">
        <f>'[1]1ste Stufe geändert'!$AH$211</f>
        <v>-0.93138421435363439</v>
      </c>
      <c r="AX32" s="197">
        <f>'[1]1ste Stufe geändert'!$AH$177</f>
        <v>0.63481380862520798</v>
      </c>
      <c r="AY32" s="198">
        <f>'[1]1ste Stufe geändert'!$AH$185</f>
        <v>-2.8825471145837923E-2</v>
      </c>
      <c r="AZ32" s="198">
        <f>'[1]1ste Stufe geändert'!$AH$192</f>
        <v>0.16129213926542033</v>
      </c>
      <c r="BA32" s="198">
        <f>'[1]1ste Stufe geändert'!$AH$200</f>
        <v>5.2696475721968943E-2</v>
      </c>
      <c r="BB32" s="198">
        <f>'[1]1ste Stufe geändert'!$AH$204</f>
        <v>1.1550585524018628</v>
      </c>
      <c r="BC32" s="199">
        <f>'[1]1ste Stufe geändert'!$F$6</f>
        <v>249</v>
      </c>
      <c r="BD32" s="181">
        <f>'[1]1ste Stufe geändert'!$F$7</f>
        <v>0.9</v>
      </c>
      <c r="BE32" s="204">
        <f>'[1]1ste Stufe geändert'!$F$9</f>
        <v>18545.153011233546</v>
      </c>
      <c r="BF32" s="205">
        <f>'[1]1ste Stufe geändert'!$F$12</f>
        <v>11000</v>
      </c>
      <c r="BG32" s="182">
        <f>'[1]1ste Stufe geändert'!$F$10</f>
        <v>0.65</v>
      </c>
      <c r="BH32" s="182">
        <f t="shared" si="3"/>
        <v>0.65</v>
      </c>
      <c r="BI32" s="181">
        <f>'[1]1ste Stufe geändert'!$F$11</f>
        <v>0.2</v>
      </c>
      <c r="BJ32" s="126">
        <f>'[1]1ste Stufe geändert'!$F$13</f>
        <v>0.6</v>
      </c>
      <c r="BK32" s="181">
        <f>'[1]1ste Stufe geändert'!$F$14</f>
        <v>0.2</v>
      </c>
      <c r="BL32" s="150"/>
    </row>
    <row r="33" spans="1:64" x14ac:dyDescent="0.2">
      <c r="A33" s="77">
        <v>29</v>
      </c>
      <c r="B33" s="116" t="s">
        <v>44</v>
      </c>
      <c r="C33" s="137">
        <f>[1]Gesamtübersicht!$D33</f>
        <v>1757800</v>
      </c>
      <c r="D33" s="137">
        <f>[1]Gesamtübersicht!$E33</f>
        <v>499000</v>
      </c>
      <c r="E33" s="137">
        <f>[1]Gesamtübersicht!$F33</f>
        <v>149500</v>
      </c>
      <c r="F33" s="137">
        <f>[1]Gesamtübersicht!$G33</f>
        <v>0</v>
      </c>
      <c r="G33" s="83"/>
      <c r="H33" s="83"/>
      <c r="I33" s="202"/>
      <c r="J33" s="145"/>
      <c r="K33" s="146">
        <f>[1]Gesamtübersicht!$J33</f>
        <v>0</v>
      </c>
      <c r="L33" s="147">
        <f>'[1]1ste Stufe geändert'!$AI$19</f>
        <v>1.46</v>
      </c>
      <c r="M33" s="104">
        <f>'[1]1ste Stufe geändert'!$AI$23</f>
        <v>1.39</v>
      </c>
      <c r="N33" s="117">
        <f>'[1]1ste Stufe geändert'!$AI$20</f>
        <v>3404</v>
      </c>
      <c r="O33" s="117">
        <f>'[1]1ste Stufe geändert'!$AI$24</f>
        <v>3471</v>
      </c>
      <c r="P33" s="148">
        <f>'[1]1ste Stufe geändert'!$AI$26</f>
        <v>1312.395</v>
      </c>
      <c r="Q33" s="117">
        <f>'[1]1ste Stufe geändert'!$AI$27</f>
        <v>57</v>
      </c>
      <c r="R33" s="149">
        <f>'[1]1ste Stufe geändert'!$AI$28</f>
        <v>0</v>
      </c>
      <c r="S33" s="149">
        <f>'[1]1ste Stufe geändert'!$AI$29</f>
        <v>2227.3426199999999</v>
      </c>
      <c r="T33" s="119">
        <f>'[1]1ste Stufe geändert'!$AI$31</f>
        <v>400</v>
      </c>
      <c r="U33" s="83">
        <f>'[1]1ste Stufe geändert'!$AI$32</f>
        <v>9</v>
      </c>
      <c r="V33" s="125">
        <f>'[1]1ste Stufe geändert'!$AI$33</f>
        <v>0.91</v>
      </c>
      <c r="W33" s="123">
        <f>SUM('[1]1ste Stufe geändert'!AI$38:AI$40)</f>
        <v>4314.1000000000004</v>
      </c>
      <c r="X33" s="123">
        <f>SUM('[1]1ste Stufe geändert'!AI$42:AI$45)</f>
        <v>187375.41</v>
      </c>
      <c r="Y33" s="121">
        <f>'[1]1ste Stufe geändert'!$AI$47</f>
        <v>594868.4</v>
      </c>
      <c r="Z33" s="108">
        <f>'[1]1ste Stufe geändert'!$AI$129</f>
        <v>2284.8055931402782</v>
      </c>
      <c r="AA33" s="108">
        <f>'[1]1ste Stufe geändert'!$AI$130</f>
        <v>88.212176850763825</v>
      </c>
      <c r="AB33" s="108">
        <f>'[1]1ste Stufe geändert'!$AI$131</f>
        <v>88.600367215041132</v>
      </c>
      <c r="AC33" s="108">
        <f>'[1]1ste Stufe geändert'!$AI$132</f>
        <v>147.42562184741121</v>
      </c>
      <c r="AD33" s="108">
        <f>'[1]1ste Stufe geändert'!$AI$133</f>
        <v>121.66910987074031</v>
      </c>
      <c r="AE33" s="108">
        <f>'[1]1ste Stufe geändert'!$AI$134</f>
        <v>83.45699177438307</v>
      </c>
      <c r="AF33" s="107">
        <f t="shared" si="0"/>
        <v>2814.169860698617</v>
      </c>
      <c r="AG33" s="108">
        <f>'[1]1ste Stufe geändert'!$AI$139</f>
        <v>2208.2359882804408</v>
      </c>
      <c r="AH33" s="108">
        <f>'[1]1ste Stufe geändert'!$AI$140</f>
        <v>107.18609910688565</v>
      </c>
      <c r="AI33" s="108">
        <f>'[1]1ste Stufe geändert'!$AI$141</f>
        <v>138.11280610774992</v>
      </c>
      <c r="AJ33" s="108">
        <f>'[1]1ste Stufe geändert'!$AI$142</f>
        <v>151.20874469414787</v>
      </c>
      <c r="AK33" s="108">
        <f>'[1]1ste Stufe geändert'!$AI$143</f>
        <v>136.48745318352061</v>
      </c>
      <c r="AL33" s="108">
        <f>'[1]1ste Stufe geändert'!$AI$144</f>
        <v>109.68810141169692</v>
      </c>
      <c r="AM33" s="107">
        <f t="shared" si="1"/>
        <v>2850.9191927844417</v>
      </c>
      <c r="AN33" s="122">
        <f>'[1]1ste Stufe geändert'!$AI$149</f>
        <v>2246.5207907103595</v>
      </c>
      <c r="AO33" s="123">
        <f>'[1]1ste Stufe geändert'!$AI$150</f>
        <v>97.699137978824737</v>
      </c>
      <c r="AP33" s="124">
        <f>'[1]1ste Stufe geändert'!$AI$151</f>
        <v>113.35658666139553</v>
      </c>
      <c r="AQ33" s="124">
        <f>'[1]1ste Stufe geändert'!$AI$152</f>
        <v>149.31718327077954</v>
      </c>
      <c r="AR33" s="123">
        <f>'[1]1ste Stufe geändert'!$AI$153</f>
        <v>129.07828152713046</v>
      </c>
      <c r="AS33" s="125">
        <f>'[1]1ste Stufe geändert'!$AI$154</f>
        <v>96.572546593039988</v>
      </c>
      <c r="AT33" s="107">
        <f t="shared" si="2"/>
        <v>2832.5445267415294</v>
      </c>
      <c r="AU33" s="120">
        <f>'[1]1ste Stufe geändert'!$F$155</f>
        <v>3488.4776995690891</v>
      </c>
      <c r="AV33" s="126">
        <f>'[1]1ste Stufe geändert'!$F$160</f>
        <v>0.96</v>
      </c>
      <c r="AW33" s="203">
        <f>'[1]1ste Stufe geändert'!$AI$211</f>
        <v>0</v>
      </c>
      <c r="AX33" s="197">
        <f>'[1]1ste Stufe geändert'!$AI$177</f>
        <v>0.79482816590600236</v>
      </c>
      <c r="AY33" s="198">
        <f>'[1]1ste Stufe geändert'!$AI$185</f>
        <v>-1.748718683695424E-2</v>
      </c>
      <c r="AZ33" s="198">
        <f>'[1]1ste Stufe geändert'!$AI$192</f>
        <v>-7.3805344606515791E-2</v>
      </c>
      <c r="BA33" s="198">
        <f>'[1]1ste Stufe geändert'!$AI$200</f>
        <v>3.7512620480585332E-2</v>
      </c>
      <c r="BB33" s="198">
        <f>'[1]1ste Stufe geändert'!$AI$204</f>
        <v>1.1550585524018628</v>
      </c>
      <c r="BC33" s="199">
        <f>'[1]1ste Stufe geändert'!$F$6</f>
        <v>249</v>
      </c>
      <c r="BD33" s="181">
        <f>'[1]1ste Stufe geändert'!$F$7</f>
        <v>0.9</v>
      </c>
      <c r="BE33" s="204">
        <f>'[1]1ste Stufe geändert'!$F$9</f>
        <v>18545.153011233546</v>
      </c>
      <c r="BF33" s="205">
        <f>'[1]1ste Stufe geändert'!$F$12</f>
        <v>11000</v>
      </c>
      <c r="BG33" s="182">
        <f>'[1]1ste Stufe geändert'!$F$10</f>
        <v>0.65</v>
      </c>
      <c r="BH33" s="182">
        <f t="shared" si="3"/>
        <v>0.65</v>
      </c>
      <c r="BI33" s="181">
        <f>'[1]1ste Stufe geändert'!$F$11</f>
        <v>0.2</v>
      </c>
      <c r="BJ33" s="126">
        <f>'[1]1ste Stufe geändert'!$F$13</f>
        <v>0.6</v>
      </c>
      <c r="BK33" s="181">
        <f>'[1]1ste Stufe geändert'!$F$14</f>
        <v>0.2</v>
      </c>
      <c r="BL33" s="150"/>
    </row>
    <row r="34" spans="1:64" x14ac:dyDescent="0.2">
      <c r="A34" s="77">
        <v>30</v>
      </c>
      <c r="B34" s="116" t="s">
        <v>45</v>
      </c>
      <c r="C34" s="137">
        <f>[1]Gesamtübersicht!$D34</f>
        <v>3264100</v>
      </c>
      <c r="D34" s="137">
        <f>[1]Gesamtübersicht!$E34</f>
        <v>1111100</v>
      </c>
      <c r="E34" s="137">
        <f>[1]Gesamtübersicht!$F34</f>
        <v>1043200</v>
      </c>
      <c r="F34" s="137">
        <f>[1]Gesamtübersicht!$G34</f>
        <v>0</v>
      </c>
      <c r="G34" s="83"/>
      <c r="H34" s="83"/>
      <c r="I34" s="202"/>
      <c r="J34" s="145"/>
      <c r="K34" s="146">
        <f>[1]Gesamtübersicht!$J34</f>
        <v>0</v>
      </c>
      <c r="L34" s="147">
        <f>'[1]1ste Stufe geändert'!$AJ$19</f>
        <v>1.25</v>
      </c>
      <c r="M34" s="104">
        <f>'[1]1ste Stufe geändert'!$AJ$23</f>
        <v>1.2</v>
      </c>
      <c r="N34" s="117">
        <f>'[1]1ste Stufe geändert'!$AJ$20</f>
        <v>6951</v>
      </c>
      <c r="O34" s="117">
        <f>'[1]1ste Stufe geändert'!$AJ$24</f>
        <v>7068</v>
      </c>
      <c r="P34" s="148">
        <f>'[1]1ste Stufe geändert'!$AJ$26</f>
        <v>2723.4715999999999</v>
      </c>
      <c r="Q34" s="117">
        <f>'[1]1ste Stufe geändert'!$AJ$27</f>
        <v>179</v>
      </c>
      <c r="R34" s="149">
        <f>'[1]1ste Stufe geändert'!$AJ$28</f>
        <v>0</v>
      </c>
      <c r="S34" s="149">
        <f>'[1]1ste Stufe geändert'!$AJ$29</f>
        <v>5464.7331100000001</v>
      </c>
      <c r="T34" s="119">
        <f>'[1]1ste Stufe geändert'!$AJ$31</f>
        <v>874</v>
      </c>
      <c r="U34" s="83">
        <f>'[1]1ste Stufe geändert'!$AJ$32</f>
        <v>15</v>
      </c>
      <c r="V34" s="125">
        <f>'[1]1ste Stufe geändert'!$AJ$33</f>
        <v>0.93</v>
      </c>
      <c r="W34" s="123">
        <f>SUM('[1]1ste Stufe geändert'!AJ$38:AJ$40)</f>
        <v>150703.75</v>
      </c>
      <c r="X34" s="123">
        <f>SUM('[1]1ste Stufe geändert'!AJ$42:AJ$45)</f>
        <v>853135.65999999992</v>
      </c>
      <c r="Y34" s="121">
        <f>'[1]1ste Stufe geändert'!$AJ$47</f>
        <v>1011617.1</v>
      </c>
      <c r="Z34" s="108">
        <f>'[1]1ste Stufe geändert'!$AJ$129</f>
        <v>2302.4529842975949</v>
      </c>
      <c r="AA34" s="108">
        <f>'[1]1ste Stufe geändert'!$AJ$130</f>
        <v>164.85835850956698</v>
      </c>
      <c r="AB34" s="108">
        <f>'[1]1ste Stufe geändert'!$AJ$131</f>
        <v>122.16576032225578</v>
      </c>
      <c r="AC34" s="108">
        <f>'[1]1ste Stufe geändert'!$AJ$132</f>
        <v>144.45502380190825</v>
      </c>
      <c r="AD34" s="108">
        <f>'[1]1ste Stufe geändert'!$AJ$133</f>
        <v>75.536850812832682</v>
      </c>
      <c r="AE34" s="108">
        <f>'[1]1ste Stufe geändert'!$AJ$134</f>
        <v>95.33923176521364</v>
      </c>
      <c r="AF34" s="107">
        <f t="shared" si="0"/>
        <v>2904.8082095093723</v>
      </c>
      <c r="AG34" s="108">
        <f>'[1]1ste Stufe geändert'!$AJ$139</f>
        <v>2243.6915332471203</v>
      </c>
      <c r="AH34" s="108">
        <f>'[1]1ste Stufe geändert'!$AJ$140</f>
        <v>173.406642614601</v>
      </c>
      <c r="AI34" s="108">
        <f>'[1]1ste Stufe geändert'!$AJ$141</f>
        <v>121.08117572156198</v>
      </c>
      <c r="AJ34" s="108">
        <f>'[1]1ste Stufe geändert'!$AJ$142</f>
        <v>149.13204179044263</v>
      </c>
      <c r="AK34" s="108">
        <f>'[1]1ste Stufe geändert'!$AJ$143</f>
        <v>93.172700905489535</v>
      </c>
      <c r="AL34" s="108">
        <f>'[1]1ste Stufe geändert'!$AJ$144</f>
        <v>73.403919071873233</v>
      </c>
      <c r="AM34" s="107">
        <f t="shared" si="1"/>
        <v>2853.8880133510884</v>
      </c>
      <c r="AN34" s="122">
        <f>'[1]1ste Stufe geändert'!$AJ$149</f>
        <v>2273.0722587723576</v>
      </c>
      <c r="AO34" s="123">
        <f>'[1]1ste Stufe geändert'!$AJ$150</f>
        <v>169.13250056208398</v>
      </c>
      <c r="AP34" s="124">
        <f>'[1]1ste Stufe geändert'!$AJ$151</f>
        <v>121.62346802190888</v>
      </c>
      <c r="AQ34" s="124">
        <f>'[1]1ste Stufe geändert'!$AJ$152</f>
        <v>146.79353279617544</v>
      </c>
      <c r="AR34" s="123">
        <f>'[1]1ste Stufe geändert'!$AJ$153</f>
        <v>84.354775859161109</v>
      </c>
      <c r="AS34" s="125">
        <f>'[1]1ste Stufe geändert'!$AJ$154</f>
        <v>84.371575418543443</v>
      </c>
      <c r="AT34" s="107">
        <f t="shared" si="2"/>
        <v>2879.3481114302303</v>
      </c>
      <c r="AU34" s="120">
        <f>'[1]1ste Stufe geändert'!$F$155</f>
        <v>3488.4776995690891</v>
      </c>
      <c r="AV34" s="126">
        <f>'[1]1ste Stufe geändert'!$F$160</f>
        <v>0.96</v>
      </c>
      <c r="AW34" s="203">
        <f>'[1]1ste Stufe geändert'!$AJ$211</f>
        <v>0</v>
      </c>
      <c r="AX34" s="197">
        <f>'[1]1ste Stufe geändert'!$AJ$177</f>
        <v>0.83824437037704902</v>
      </c>
      <c r="AY34" s="198">
        <f>'[1]1ste Stufe geändert'!$AJ$185</f>
        <v>-1.1339748279079385E-2</v>
      </c>
      <c r="AZ34" s="198">
        <f>'[1]1ste Stufe geändert'!$AJ$192</f>
        <v>-7.3805344606515791E-2</v>
      </c>
      <c r="BA34" s="198">
        <f>'[1]1ste Stufe geändert'!$AJ$200</f>
        <v>5.7163726747930854E-2</v>
      </c>
      <c r="BB34" s="198">
        <f>'[1]1ste Stufe geändert'!$AJ$204</f>
        <v>1.1550585524018628</v>
      </c>
      <c r="BC34" s="199">
        <f>'[1]1ste Stufe geändert'!$F$6</f>
        <v>249</v>
      </c>
      <c r="BD34" s="181">
        <f>'[1]1ste Stufe geändert'!$F$7</f>
        <v>0.9</v>
      </c>
      <c r="BE34" s="204">
        <f>'[1]1ste Stufe geändert'!$F$9</f>
        <v>18545.153011233546</v>
      </c>
      <c r="BF34" s="205">
        <f>'[1]1ste Stufe geändert'!$F$12</f>
        <v>11000</v>
      </c>
      <c r="BG34" s="182">
        <f>'[1]1ste Stufe geändert'!$F$10</f>
        <v>0.65</v>
      </c>
      <c r="BH34" s="182">
        <f t="shared" si="3"/>
        <v>0.65</v>
      </c>
      <c r="BI34" s="181">
        <f>'[1]1ste Stufe geändert'!$F$11</f>
        <v>0.2</v>
      </c>
      <c r="BJ34" s="126">
        <f>'[1]1ste Stufe geändert'!$F$13</f>
        <v>0.6</v>
      </c>
      <c r="BK34" s="181">
        <f>'[1]1ste Stufe geändert'!$F$14</f>
        <v>0.2</v>
      </c>
      <c r="BL34" s="150"/>
    </row>
    <row r="35" spans="1:64" x14ac:dyDescent="0.2">
      <c r="A35" s="77">
        <v>31</v>
      </c>
      <c r="B35" s="116" t="s">
        <v>46</v>
      </c>
      <c r="C35" s="137">
        <f>[1]Gesamtübersicht!$D35</f>
        <v>0</v>
      </c>
      <c r="D35" s="137">
        <f>[1]Gesamtübersicht!$E35</f>
        <v>0</v>
      </c>
      <c r="E35" s="137">
        <f>[1]Gesamtübersicht!$F35</f>
        <v>0</v>
      </c>
      <c r="F35" s="137">
        <f>[1]Gesamtübersicht!$G35</f>
        <v>103100</v>
      </c>
      <c r="G35" s="83"/>
      <c r="H35" s="83"/>
      <c r="I35" s="202"/>
      <c r="J35" s="145"/>
      <c r="K35" s="146">
        <f>[1]Gesamtübersicht!$J35</f>
        <v>0</v>
      </c>
      <c r="L35" s="147">
        <f>'[1]1ste Stufe geändert'!$AK$19</f>
        <v>1.18</v>
      </c>
      <c r="M35" s="104">
        <f>'[1]1ste Stufe geändert'!$AK$23</f>
        <v>1.18</v>
      </c>
      <c r="N35" s="117">
        <f>'[1]1ste Stufe geändert'!$AK$20</f>
        <v>12612</v>
      </c>
      <c r="O35" s="117">
        <f>'[1]1ste Stufe geändert'!$AK$24</f>
        <v>12661</v>
      </c>
      <c r="P35" s="148">
        <f>'[1]1ste Stufe geändert'!$AK$26</f>
        <v>1663.6339999999998</v>
      </c>
      <c r="Q35" s="117">
        <f>'[1]1ste Stufe geändert'!$AK$27</f>
        <v>19</v>
      </c>
      <c r="R35" s="149">
        <f>'[1]1ste Stufe geändert'!$AK$28</f>
        <v>0</v>
      </c>
      <c r="S35" s="149">
        <f>'[1]1ste Stufe geändert'!$AK$29</f>
        <v>1595.008</v>
      </c>
      <c r="T35" s="119">
        <f>'[1]1ste Stufe geändert'!$AK$31</f>
        <v>1335</v>
      </c>
      <c r="U35" s="83">
        <f>'[1]1ste Stufe geändert'!$AK$32</f>
        <v>30</v>
      </c>
      <c r="V35" s="125">
        <f>'[1]1ste Stufe geändert'!$AK$33</f>
        <v>1</v>
      </c>
      <c r="W35" s="123">
        <f>SUM('[1]1ste Stufe geändert'!AK$38:AK$40)</f>
        <v>642072.75</v>
      </c>
      <c r="X35" s="123">
        <f>SUM('[1]1ste Stufe geändert'!AK$42:AK$45)</f>
        <v>2217212.4900000002</v>
      </c>
      <c r="Y35" s="121">
        <f>'[1]1ste Stufe geändert'!$AK$47</f>
        <v>1775176.1500000001</v>
      </c>
      <c r="Z35" s="108">
        <f>'[1]1ste Stufe geändert'!$AK$129</f>
        <v>2578.4203282768653</v>
      </c>
      <c r="AA35" s="108">
        <f>'[1]1ste Stufe geändert'!$AK$130</f>
        <v>240.84902077386613</v>
      </c>
      <c r="AB35" s="108">
        <f>'[1]1ste Stufe geändert'!$AK$131</f>
        <v>391.1446638122423</v>
      </c>
      <c r="AC35" s="108">
        <f>'[1]1ste Stufe geändert'!$AK$132</f>
        <v>169.40262923187262</v>
      </c>
      <c r="AD35" s="108">
        <f>'[1]1ste Stufe geändert'!$AK$133</f>
        <v>105.94593720266413</v>
      </c>
      <c r="AE35" s="108">
        <f>'[1]1ste Stufe geändert'!$AK$134</f>
        <v>99.408428480811935</v>
      </c>
      <c r="AF35" s="107">
        <f t="shared" si="0"/>
        <v>3585.1710077783223</v>
      </c>
      <c r="AG35" s="108">
        <f>'[1]1ste Stufe geändert'!$AK$139</f>
        <v>2466.458242442191</v>
      </c>
      <c r="AH35" s="108">
        <f>'[1]1ste Stufe geändert'!$AK$140</f>
        <v>227.33002290498379</v>
      </c>
      <c r="AI35" s="108">
        <f>'[1]1ste Stufe geändert'!$AK$141</f>
        <v>617.39173840928834</v>
      </c>
      <c r="AJ35" s="108">
        <f>'[1]1ste Stufe geändert'!$AK$142</f>
        <v>173.47087336214724</v>
      </c>
      <c r="AK35" s="108">
        <f>'[1]1ste Stufe geändert'!$AK$143</f>
        <v>91.760894874022583</v>
      </c>
      <c r="AL35" s="108">
        <f>'[1]1ste Stufe geändert'!$AK$144</f>
        <v>113.25575388989812</v>
      </c>
      <c r="AM35" s="107">
        <f t="shared" si="1"/>
        <v>3689.6675258825312</v>
      </c>
      <c r="AN35" s="122">
        <f>'[1]1ste Stufe geändert'!$AK$149</f>
        <v>2522.4392853595282</v>
      </c>
      <c r="AO35" s="123">
        <f>'[1]1ste Stufe geändert'!$AK$150</f>
        <v>234.08952183942495</v>
      </c>
      <c r="AP35" s="124">
        <f>'[1]1ste Stufe geändert'!$AK$151</f>
        <v>504.26820111076529</v>
      </c>
      <c r="AQ35" s="124">
        <f>'[1]1ste Stufe geändert'!$AK$152</f>
        <v>171.43675129700995</v>
      </c>
      <c r="AR35" s="123">
        <f>'[1]1ste Stufe geändert'!$AK$153</f>
        <v>98.853416038343354</v>
      </c>
      <c r="AS35" s="125">
        <f>'[1]1ste Stufe geändert'!$AK$154</f>
        <v>106.33209118535503</v>
      </c>
      <c r="AT35" s="107">
        <f t="shared" si="2"/>
        <v>3637.4192668304267</v>
      </c>
      <c r="AU35" s="120">
        <f>'[1]1ste Stufe geändert'!$F$155</f>
        <v>3488.4776995690891</v>
      </c>
      <c r="AV35" s="126">
        <f>'[1]1ste Stufe geändert'!$F$160</f>
        <v>0.96</v>
      </c>
      <c r="AW35" s="203">
        <f>'[1]1ste Stufe geändert'!$AK$211</f>
        <v>-0.21347645031489781</v>
      </c>
      <c r="AX35" s="197">
        <f>'[1]1ste Stufe geändert'!$AK$177</f>
        <v>-0.68840498663760774</v>
      </c>
      <c r="AY35" s="198">
        <f>'[1]1ste Stufe geändert'!$AK$185</f>
        <v>-2.7789344856810325E-2</v>
      </c>
      <c r="AZ35" s="198">
        <f>'[1]1ste Stufe geändert'!$AK$192</f>
        <v>-7.3805344606515791E-2</v>
      </c>
      <c r="BA35" s="198">
        <f>'[1]1ste Stufe geändert'!$AK$200</f>
        <v>-3.9576558973244837E-2</v>
      </c>
      <c r="BB35" s="198">
        <f>'[1]1ste Stufe geändert'!$AK$204</f>
        <v>1.1550585524018628</v>
      </c>
      <c r="BC35" s="199">
        <f>'[1]1ste Stufe geändert'!$F$6</f>
        <v>249</v>
      </c>
      <c r="BD35" s="181">
        <f>'[1]1ste Stufe geändert'!$F$7</f>
        <v>0.9</v>
      </c>
      <c r="BE35" s="204">
        <f>'[1]1ste Stufe geändert'!$F$9</f>
        <v>18545.153011233546</v>
      </c>
      <c r="BF35" s="205">
        <f>'[1]1ste Stufe geändert'!$F$12</f>
        <v>11000</v>
      </c>
      <c r="BG35" s="182">
        <f>'[1]1ste Stufe geändert'!$F$10</f>
        <v>0.65</v>
      </c>
      <c r="BH35" s="182">
        <f t="shared" si="3"/>
        <v>0.65</v>
      </c>
      <c r="BI35" s="181">
        <f>'[1]1ste Stufe geändert'!$F$11</f>
        <v>0.2</v>
      </c>
      <c r="BJ35" s="126">
        <f>'[1]1ste Stufe geändert'!$F$13</f>
        <v>0.6</v>
      </c>
      <c r="BK35" s="181">
        <f>'[1]1ste Stufe geändert'!$F$14</f>
        <v>0.2</v>
      </c>
      <c r="BL35" s="150"/>
    </row>
    <row r="36" spans="1:64" x14ac:dyDescent="0.2">
      <c r="A36" s="77">
        <v>32</v>
      </c>
      <c r="B36" s="116" t="s">
        <v>47</v>
      </c>
      <c r="C36" s="137">
        <f>[1]Gesamtübersicht!$D36</f>
        <v>1827500</v>
      </c>
      <c r="D36" s="137">
        <f>[1]Gesamtübersicht!$E36</f>
        <v>191400</v>
      </c>
      <c r="E36" s="137">
        <f>[1]Gesamtübersicht!$F36</f>
        <v>272500</v>
      </c>
      <c r="F36" s="137">
        <f>[1]Gesamtübersicht!$G36</f>
        <v>0</v>
      </c>
      <c r="G36" s="83"/>
      <c r="H36" s="83"/>
      <c r="I36" s="202"/>
      <c r="J36" s="145"/>
      <c r="K36" s="146">
        <f>[1]Gesamtübersicht!$J36</f>
        <v>0</v>
      </c>
      <c r="L36" s="147">
        <f>'[1]1ste Stufe geändert'!$AL$19</f>
        <v>1.39</v>
      </c>
      <c r="M36" s="104">
        <f>'[1]1ste Stufe geändert'!$AL$23</f>
        <v>1.25</v>
      </c>
      <c r="N36" s="117">
        <f>'[1]1ste Stufe geändert'!$AL$20</f>
        <v>5049</v>
      </c>
      <c r="O36" s="117">
        <f>'[1]1ste Stufe geändert'!$AL$24</f>
        <v>5104</v>
      </c>
      <c r="P36" s="148">
        <f>'[1]1ste Stufe geändert'!$AL$26</f>
        <v>1472.5620000000001</v>
      </c>
      <c r="Q36" s="117">
        <f>'[1]1ste Stufe geändert'!$AL$27</f>
        <v>69</v>
      </c>
      <c r="R36" s="149">
        <f>'[1]1ste Stufe geändert'!$AL$28</f>
        <v>0</v>
      </c>
      <c r="S36" s="149">
        <f>'[1]1ste Stufe geändert'!$AL$29</f>
        <v>3032.67929</v>
      </c>
      <c r="T36" s="119">
        <f>'[1]1ste Stufe geändert'!$AL$31</f>
        <v>582</v>
      </c>
      <c r="U36" s="83">
        <f>'[1]1ste Stufe geändert'!$AL$32</f>
        <v>10</v>
      </c>
      <c r="V36" s="125">
        <f>'[1]1ste Stufe geändert'!$AL$33</f>
        <v>1.03</v>
      </c>
      <c r="W36" s="123">
        <f>SUM('[1]1ste Stufe geändert'!AL$38:AL$40)</f>
        <v>0</v>
      </c>
      <c r="X36" s="123">
        <f>SUM('[1]1ste Stufe geändert'!AL$42:AL$45)</f>
        <v>888099.86</v>
      </c>
      <c r="Y36" s="121">
        <f>'[1]1ste Stufe geändert'!$AL$47</f>
        <v>609172.1</v>
      </c>
      <c r="Z36" s="108">
        <f>'[1]1ste Stufe geändert'!$AL$129</f>
        <v>2235.479608583656</v>
      </c>
      <c r="AA36" s="108">
        <f>'[1]1ste Stufe geändert'!$AL$130</f>
        <v>238.54783125371361</v>
      </c>
      <c r="AB36" s="108">
        <f>'[1]1ste Stufe geändert'!$AL$131</f>
        <v>194.43780946722123</v>
      </c>
      <c r="AC36" s="108">
        <f>'[1]1ste Stufe geändert'!$AL$132</f>
        <v>157.82520734629233</v>
      </c>
      <c r="AD36" s="108">
        <f>'[1]1ste Stufe geändert'!$AL$133</f>
        <v>68.336116062586655</v>
      </c>
      <c r="AE36" s="108">
        <f>'[1]1ste Stufe geändert'!$AL$134</f>
        <v>53.919954446425031</v>
      </c>
      <c r="AF36" s="107">
        <f t="shared" si="0"/>
        <v>2948.5465271598946</v>
      </c>
      <c r="AG36" s="108">
        <f>'[1]1ste Stufe geändert'!$AL$139</f>
        <v>2200.7328473180155</v>
      </c>
      <c r="AH36" s="108">
        <f>'[1]1ste Stufe geändert'!$AL$140</f>
        <v>220.25993338557998</v>
      </c>
      <c r="AI36" s="108">
        <f>'[1]1ste Stufe geändert'!$AL$141</f>
        <v>232.62216888714735</v>
      </c>
      <c r="AJ36" s="108">
        <f>'[1]1ste Stufe geändert'!$AL$142</f>
        <v>161.2675314504427</v>
      </c>
      <c r="AK36" s="108">
        <f>'[1]1ste Stufe geändert'!$AL$143</f>
        <v>124.29505289968651</v>
      </c>
      <c r="AL36" s="108">
        <f>'[1]1ste Stufe geändert'!$AL$144</f>
        <v>86.263557993730416</v>
      </c>
      <c r="AM36" s="107">
        <f t="shared" si="1"/>
        <v>3025.4410919346028</v>
      </c>
      <c r="AN36" s="122">
        <f>'[1]1ste Stufe geändert'!$AL$149</f>
        <v>2218.106227950836</v>
      </c>
      <c r="AO36" s="123">
        <f>'[1]1ste Stufe geändert'!$AL$150</f>
        <v>229.40388231964681</v>
      </c>
      <c r="AP36" s="124">
        <f>'[1]1ste Stufe geändert'!$AL$151</f>
        <v>213.52998917718429</v>
      </c>
      <c r="AQ36" s="124">
        <f>'[1]1ste Stufe geändert'!$AL$152</f>
        <v>159.54636939836752</v>
      </c>
      <c r="AR36" s="123">
        <f>'[1]1ste Stufe geändert'!$AL$153</f>
        <v>96.315584481136582</v>
      </c>
      <c r="AS36" s="125">
        <f>'[1]1ste Stufe geändert'!$AL$154</f>
        <v>70.091756220077727</v>
      </c>
      <c r="AT36" s="107">
        <f t="shared" si="2"/>
        <v>2986.9938095472489</v>
      </c>
      <c r="AU36" s="120">
        <f>'[1]1ste Stufe geändert'!$F$155</f>
        <v>3488.4776995690891</v>
      </c>
      <c r="AV36" s="126">
        <f>'[1]1ste Stufe geändert'!$F$160</f>
        <v>0.96</v>
      </c>
      <c r="AW36" s="203">
        <f>'[1]1ste Stufe geändert'!$AL$211</f>
        <v>0</v>
      </c>
      <c r="AX36" s="197">
        <f>'[1]1ste Stufe geändert'!$AL$177</f>
        <v>0.25618763372016384</v>
      </c>
      <c r="AY36" s="198">
        <f>'[1]1ste Stufe geändert'!$AL$185</f>
        <v>-1.9491519949344862E-2</v>
      </c>
      <c r="AZ36" s="198">
        <f>'[1]1ste Stufe geändert'!$AL$192</f>
        <v>-7.3805344606515791E-2</v>
      </c>
      <c r="BA36" s="198">
        <f>'[1]1ste Stufe geändert'!$AL$200</f>
        <v>3.0408890420009205E-2</v>
      </c>
      <c r="BB36" s="198">
        <f>'[1]1ste Stufe geändert'!$AL$204</f>
        <v>1.1550585524018628</v>
      </c>
      <c r="BC36" s="199">
        <f>'[1]1ste Stufe geändert'!$F$6</f>
        <v>249</v>
      </c>
      <c r="BD36" s="181">
        <f>'[1]1ste Stufe geändert'!$F$7</f>
        <v>0.9</v>
      </c>
      <c r="BE36" s="204">
        <f>'[1]1ste Stufe geändert'!$F$9</f>
        <v>18545.153011233546</v>
      </c>
      <c r="BF36" s="205">
        <f>'[1]1ste Stufe geändert'!$F$12</f>
        <v>11000</v>
      </c>
      <c r="BG36" s="182">
        <f>'[1]1ste Stufe geändert'!$F$10</f>
        <v>0.65</v>
      </c>
      <c r="BH36" s="182">
        <f t="shared" si="3"/>
        <v>0.65</v>
      </c>
      <c r="BI36" s="181">
        <f>'[1]1ste Stufe geändert'!$F$11</f>
        <v>0.2</v>
      </c>
      <c r="BJ36" s="126">
        <f>'[1]1ste Stufe geändert'!$F$13</f>
        <v>0.6</v>
      </c>
      <c r="BK36" s="181">
        <f>'[1]1ste Stufe geändert'!$F$14</f>
        <v>0.2</v>
      </c>
      <c r="BL36" s="150"/>
    </row>
    <row r="37" spans="1:64" x14ac:dyDescent="0.2">
      <c r="A37" s="77">
        <v>33</v>
      </c>
      <c r="B37" s="116" t="s">
        <v>48</v>
      </c>
      <c r="C37" s="137">
        <f>[1]Gesamtübersicht!$D37</f>
        <v>4053400</v>
      </c>
      <c r="D37" s="137">
        <f>[1]Gesamtübersicht!$E37</f>
        <v>395400</v>
      </c>
      <c r="E37" s="137">
        <f>[1]Gesamtübersicht!$F37</f>
        <v>877000</v>
      </c>
      <c r="F37" s="137">
        <f>[1]Gesamtübersicht!$G37</f>
        <v>0</v>
      </c>
      <c r="G37" s="83"/>
      <c r="H37" s="83"/>
      <c r="I37" s="202"/>
      <c r="J37" s="145"/>
      <c r="K37" s="146">
        <f>[1]Gesamtübersicht!$J37</f>
        <v>0</v>
      </c>
      <c r="L37" s="147">
        <f>'[1]1ste Stufe geändert'!$AM$19</f>
        <v>1.6</v>
      </c>
      <c r="M37" s="104">
        <f>'[1]1ste Stufe geändert'!$AM$23</f>
        <v>1.6</v>
      </c>
      <c r="N37" s="117">
        <f>'[1]1ste Stufe geändert'!$AM$20</f>
        <v>5296</v>
      </c>
      <c r="O37" s="117">
        <f>'[1]1ste Stufe geändert'!$AM$24</f>
        <v>5297</v>
      </c>
      <c r="P37" s="148">
        <f>'[1]1ste Stufe geändert'!$AM$26</f>
        <v>1570.3473999999997</v>
      </c>
      <c r="Q37" s="117">
        <f>'[1]1ste Stufe geändert'!$AM$27</f>
        <v>35</v>
      </c>
      <c r="R37" s="149">
        <f>'[1]1ste Stufe geändert'!$AM$28</f>
        <v>2878.3926461073202</v>
      </c>
      <c r="S37" s="149">
        <f>'[1]1ste Stufe geändert'!$AM$29</f>
        <v>4175.16255</v>
      </c>
      <c r="T37" s="119">
        <f>'[1]1ste Stufe geändert'!$AM$31</f>
        <v>658</v>
      </c>
      <c r="U37" s="83">
        <f>'[1]1ste Stufe geändert'!$AM$32</f>
        <v>8</v>
      </c>
      <c r="V37" s="125">
        <f>'[1]1ste Stufe geändert'!$AM$33</f>
        <v>0.98</v>
      </c>
      <c r="W37" s="123">
        <f>SUM('[1]1ste Stufe geändert'!AM$38:AM$40)</f>
        <v>37661.449999999997</v>
      </c>
      <c r="X37" s="123">
        <f>SUM('[1]1ste Stufe geändert'!AM$42:AM$45)</f>
        <v>630672.99</v>
      </c>
      <c r="Y37" s="121">
        <f>'[1]1ste Stufe geändert'!$AM$47</f>
        <v>660221.65</v>
      </c>
      <c r="Z37" s="108">
        <f>'[1]1ste Stufe geändert'!$AM$129</f>
        <v>2108.5528459147608</v>
      </c>
      <c r="AA37" s="108">
        <f>'[1]1ste Stufe geändert'!$AM$130</f>
        <v>118.91848564954681</v>
      </c>
      <c r="AB37" s="108">
        <f>'[1]1ste Stufe geändert'!$AM$131</f>
        <v>117.34834780966769</v>
      </c>
      <c r="AC37" s="108">
        <f>'[1]1ste Stufe geändert'!$AM$132</f>
        <v>150.3423930221191</v>
      </c>
      <c r="AD37" s="108">
        <f>'[1]1ste Stufe geändert'!$AM$133</f>
        <v>64.867060045317217</v>
      </c>
      <c r="AE37" s="108">
        <f>'[1]1ste Stufe geändert'!$AM$134</f>
        <v>63.570307779456186</v>
      </c>
      <c r="AF37" s="107">
        <f t="shared" si="0"/>
        <v>2623.599440220868</v>
      </c>
      <c r="AG37" s="108">
        <f>'[1]1ste Stufe geändert'!$AM$139</f>
        <v>2004.8358137406897</v>
      </c>
      <c r="AH37" s="108">
        <f>'[1]1ste Stufe geändert'!$AM$140</f>
        <v>123.21493298093263</v>
      </c>
      <c r="AI37" s="108">
        <f>'[1]1ste Stufe geändert'!$AM$141</f>
        <v>117.91710402114403</v>
      </c>
      <c r="AJ37" s="108">
        <f>'[1]1ste Stufe geändert'!$AM$142</f>
        <v>154.06144681827053</v>
      </c>
      <c r="AK37" s="108">
        <f>'[1]1ste Stufe geändert'!$AM$143</f>
        <v>51.398433075325656</v>
      </c>
      <c r="AL37" s="108">
        <f>'[1]1ste Stufe geändert'!$AM$144</f>
        <v>92.10738153671889</v>
      </c>
      <c r="AM37" s="107">
        <f t="shared" si="1"/>
        <v>2543.5351121730814</v>
      </c>
      <c r="AN37" s="122">
        <f>'[1]1ste Stufe geändert'!$AM$149</f>
        <v>2056.6943298277251</v>
      </c>
      <c r="AO37" s="123">
        <f>'[1]1ste Stufe geändert'!$AM$150</f>
        <v>121.06670931523972</v>
      </c>
      <c r="AP37" s="124">
        <f>'[1]1ste Stufe geändert'!$AM$151</f>
        <v>117.63272591540586</v>
      </c>
      <c r="AQ37" s="124">
        <f>'[1]1ste Stufe geändert'!$AM$152</f>
        <v>152.20191992019483</v>
      </c>
      <c r="AR37" s="123">
        <f>'[1]1ste Stufe geändert'!$AM$153</f>
        <v>58.132746560321436</v>
      </c>
      <c r="AS37" s="125">
        <f>'[1]1ste Stufe geändert'!$AM$154</f>
        <v>77.838844658087538</v>
      </c>
      <c r="AT37" s="107">
        <f t="shared" si="2"/>
        <v>2583.5672761969745</v>
      </c>
      <c r="AU37" s="120">
        <f>'[1]1ste Stufe geändert'!$F$155</f>
        <v>3488.4776995690891</v>
      </c>
      <c r="AV37" s="126">
        <f>'[1]1ste Stufe geändert'!$F$160</f>
        <v>0.96</v>
      </c>
      <c r="AW37" s="203">
        <f>'[1]1ste Stufe geändert'!$AM$211</f>
        <v>0</v>
      </c>
      <c r="AX37" s="197">
        <f>'[1]1ste Stufe geändert'!$AM$177</f>
        <v>0.30397491497127149</v>
      </c>
      <c r="AY37" s="198">
        <f>'[1]1ste Stufe geändert'!$AM$185</f>
        <v>-2.4263367243050397E-2</v>
      </c>
      <c r="AZ37" s="198">
        <f>'[1]1ste Stufe geändert'!$AM$192</f>
        <v>4.5605816667464369E-2</v>
      </c>
      <c r="BA37" s="198">
        <f>'[1]1ste Stufe geändert'!$AM$200</f>
        <v>5.941296258255746E-2</v>
      </c>
      <c r="BB37" s="198">
        <f>'[1]1ste Stufe geändert'!$AM$204</f>
        <v>1.1550585524018628</v>
      </c>
      <c r="BC37" s="199">
        <f>'[1]1ste Stufe geändert'!$F$6</f>
        <v>249</v>
      </c>
      <c r="BD37" s="181">
        <f>'[1]1ste Stufe geändert'!$F$7</f>
        <v>0.9</v>
      </c>
      <c r="BE37" s="204">
        <f>'[1]1ste Stufe geändert'!$F$9</f>
        <v>18545.153011233546</v>
      </c>
      <c r="BF37" s="205">
        <f>'[1]1ste Stufe geändert'!$F$12</f>
        <v>11000</v>
      </c>
      <c r="BG37" s="182">
        <f>'[1]1ste Stufe geändert'!$F$10</f>
        <v>0.65</v>
      </c>
      <c r="BH37" s="182">
        <f t="shared" si="3"/>
        <v>0.65</v>
      </c>
      <c r="BI37" s="181">
        <f>'[1]1ste Stufe geändert'!$F$11</f>
        <v>0.2</v>
      </c>
      <c r="BJ37" s="126">
        <f>'[1]1ste Stufe geändert'!$F$13</f>
        <v>0.6</v>
      </c>
      <c r="BK37" s="181">
        <f>'[1]1ste Stufe geändert'!$F$14</f>
        <v>0.2</v>
      </c>
      <c r="BL37" s="150"/>
    </row>
    <row r="38" spans="1:64" x14ac:dyDescent="0.2">
      <c r="A38" s="77">
        <v>34</v>
      </c>
      <c r="B38" s="116" t="s">
        <v>49</v>
      </c>
      <c r="C38" s="137">
        <f>[1]Gesamtübersicht!$D38</f>
        <v>1319300</v>
      </c>
      <c r="D38" s="137">
        <f>[1]Gesamtübersicht!$E38</f>
        <v>0</v>
      </c>
      <c r="E38" s="137">
        <f>[1]Gesamtübersicht!$F38</f>
        <v>0</v>
      </c>
      <c r="F38" s="137">
        <f>[1]Gesamtübersicht!$G38</f>
        <v>0</v>
      </c>
      <c r="G38" s="83"/>
      <c r="H38" s="83"/>
      <c r="I38" s="202"/>
      <c r="J38" s="145"/>
      <c r="K38" s="146">
        <f>[1]Gesamtübersicht!$J38</f>
        <v>0</v>
      </c>
      <c r="L38" s="147">
        <f>'[1]1ste Stufe geändert'!$AN$19</f>
        <v>1.42</v>
      </c>
      <c r="M38" s="104">
        <f>'[1]1ste Stufe geändert'!$AN$23</f>
        <v>1.42</v>
      </c>
      <c r="N38" s="117">
        <f>'[1]1ste Stufe geändert'!$AN$20</f>
        <v>6118</v>
      </c>
      <c r="O38" s="117">
        <f>'[1]1ste Stufe geändert'!$AN$24</f>
        <v>6133</v>
      </c>
      <c r="P38" s="148">
        <f>'[1]1ste Stufe geändert'!$AN$26</f>
        <v>957.14899999999977</v>
      </c>
      <c r="Q38" s="117">
        <f>'[1]1ste Stufe geändert'!$AN$27</f>
        <v>0</v>
      </c>
      <c r="R38" s="149">
        <f>'[1]1ste Stufe geändert'!$AN$28</f>
        <v>0</v>
      </c>
      <c r="S38" s="149">
        <f>'[1]1ste Stufe geändert'!$AN$29</f>
        <v>946.38909000000012</v>
      </c>
      <c r="T38" s="119">
        <f>'[1]1ste Stufe geändert'!$AN$31</f>
        <v>645</v>
      </c>
      <c r="U38" s="83">
        <f>'[1]1ste Stufe geändert'!$AN$32</f>
        <v>18</v>
      </c>
      <c r="V38" s="125">
        <f>'[1]1ste Stufe geändert'!$AN$33</f>
        <v>0.95</v>
      </c>
      <c r="W38" s="123">
        <f>SUM('[1]1ste Stufe geändert'!AN$38:AN$40)</f>
        <v>295731.25</v>
      </c>
      <c r="X38" s="123">
        <f>SUM('[1]1ste Stufe geändert'!AN$42:AN$45)</f>
        <v>574071.0199999999</v>
      </c>
      <c r="Y38" s="121">
        <f>'[1]1ste Stufe geändert'!$AN$47</f>
        <v>694940.4</v>
      </c>
      <c r="Z38" s="108">
        <f>'[1]1ste Stufe geändert'!$AN$129</f>
        <v>2420.0970006979232</v>
      </c>
      <c r="AA38" s="108">
        <f>'[1]1ste Stufe geändert'!$AN$130</f>
        <v>100.3033752860412</v>
      </c>
      <c r="AB38" s="108">
        <f>'[1]1ste Stufe geändert'!$AN$131</f>
        <v>220.27282608695651</v>
      </c>
      <c r="AC38" s="108">
        <f>'[1]1ste Stufe geändert'!$AN$132</f>
        <v>156.71761300329803</v>
      </c>
      <c r="AD38" s="108">
        <f>'[1]1ste Stufe geändert'!$AN$133</f>
        <v>104.08205295848316</v>
      </c>
      <c r="AE38" s="108">
        <f>'[1]1ste Stufe geändert'!$AN$134</f>
        <v>94.941361556064066</v>
      </c>
      <c r="AF38" s="107">
        <f t="shared" si="0"/>
        <v>3096.4142295887659</v>
      </c>
      <c r="AG38" s="108">
        <f>'[1]1ste Stufe geändert'!$AN$139</f>
        <v>2382.7912949462739</v>
      </c>
      <c r="AH38" s="108">
        <f>'[1]1ste Stufe geändert'!$AN$140</f>
        <v>92.437053644219773</v>
      </c>
      <c r="AI38" s="108">
        <f>'[1]1ste Stufe geändert'!$AN$141</f>
        <v>234.29906244904612</v>
      </c>
      <c r="AJ38" s="108">
        <f>'[1]1ste Stufe geändert'!$AN$142</f>
        <v>163.45553384406821</v>
      </c>
      <c r="AK38" s="108">
        <f>'[1]1ste Stufe geändert'!$AN$143</f>
        <v>76.898499918473831</v>
      </c>
      <c r="AL38" s="108">
        <f>'[1]1ste Stufe geändert'!$AN$144</f>
        <v>220.28561063101253</v>
      </c>
      <c r="AM38" s="107">
        <f t="shared" si="1"/>
        <v>3170.1670554330944</v>
      </c>
      <c r="AN38" s="122">
        <f>'[1]1ste Stufe geändert'!$AN$149</f>
        <v>2401.4441478220988</v>
      </c>
      <c r="AO38" s="123">
        <f>'[1]1ste Stufe geändert'!$AN$150</f>
        <v>96.370214465130488</v>
      </c>
      <c r="AP38" s="124">
        <f>'[1]1ste Stufe geändert'!$AN$151</f>
        <v>227.28594426800132</v>
      </c>
      <c r="AQ38" s="124">
        <f>'[1]1ste Stufe geändert'!$AN$152</f>
        <v>160.08657342368312</v>
      </c>
      <c r="AR38" s="123">
        <f>'[1]1ste Stufe geändert'!$AN$153</f>
        <v>90.490276438478503</v>
      </c>
      <c r="AS38" s="125">
        <f>'[1]1ste Stufe geändert'!$AN$154</f>
        <v>157.61348609353831</v>
      </c>
      <c r="AT38" s="107">
        <f t="shared" si="2"/>
        <v>3133.2906425109304</v>
      </c>
      <c r="AU38" s="120">
        <f>'[1]1ste Stufe geändert'!$F$155</f>
        <v>3488.4776995690891</v>
      </c>
      <c r="AV38" s="126">
        <f>'[1]1ste Stufe geändert'!$F$160</f>
        <v>0.96</v>
      </c>
      <c r="AW38" s="203">
        <f>'[1]1ste Stufe geändert'!$AN$211</f>
        <v>0</v>
      </c>
      <c r="AX38" s="197">
        <f>'[1]1ste Stufe geändert'!$AN$177</f>
        <v>-0.54010199271784698</v>
      </c>
      <c r="AY38" s="198">
        <f>'[1]1ste Stufe geändert'!$AN$185</f>
        <v>-2.8825471145837923E-2</v>
      </c>
      <c r="AZ38" s="198">
        <f>'[1]1ste Stufe geändert'!$AN$192</f>
        <v>-7.3805344606515791E-2</v>
      </c>
      <c r="BA38" s="198">
        <f>'[1]1ste Stufe geändert'!$AN$200</f>
        <v>-3.5341411299692684E-2</v>
      </c>
      <c r="BB38" s="198">
        <f>'[1]1ste Stufe geändert'!$AN$204</f>
        <v>1.1550585524018628</v>
      </c>
      <c r="BC38" s="199">
        <f>'[1]1ste Stufe geändert'!$F$6</f>
        <v>249</v>
      </c>
      <c r="BD38" s="181">
        <f>'[1]1ste Stufe geändert'!$F$7</f>
        <v>0.9</v>
      </c>
      <c r="BE38" s="204">
        <f>'[1]1ste Stufe geändert'!$F$9</f>
        <v>18545.153011233546</v>
      </c>
      <c r="BF38" s="205">
        <f>'[1]1ste Stufe geändert'!$F$12</f>
        <v>11000</v>
      </c>
      <c r="BG38" s="182">
        <f>'[1]1ste Stufe geändert'!$F$10</f>
        <v>0.65</v>
      </c>
      <c r="BH38" s="182">
        <f t="shared" si="3"/>
        <v>0.65</v>
      </c>
      <c r="BI38" s="181">
        <f>'[1]1ste Stufe geändert'!$F$11</f>
        <v>0.2</v>
      </c>
      <c r="BJ38" s="126">
        <f>'[1]1ste Stufe geändert'!$F$13</f>
        <v>0.6</v>
      </c>
      <c r="BK38" s="181">
        <f>'[1]1ste Stufe geändert'!$F$14</f>
        <v>0.2</v>
      </c>
      <c r="BL38" s="150"/>
    </row>
    <row r="39" spans="1:64" x14ac:dyDescent="0.2">
      <c r="A39" s="77">
        <v>35</v>
      </c>
      <c r="B39" s="116" t="s">
        <v>50</v>
      </c>
      <c r="C39" s="137">
        <f>[1]Gesamtübersicht!$D39</f>
        <v>3397600</v>
      </c>
      <c r="D39" s="137">
        <f>[1]Gesamtübersicht!$E39</f>
        <v>230700</v>
      </c>
      <c r="E39" s="137">
        <f>[1]Gesamtübersicht!$F39</f>
        <v>564100</v>
      </c>
      <c r="F39" s="137">
        <f>[1]Gesamtübersicht!$G39</f>
        <v>0</v>
      </c>
      <c r="G39" s="83"/>
      <c r="H39" s="83"/>
      <c r="I39" s="202"/>
      <c r="J39" s="145"/>
      <c r="K39" s="146">
        <f>[1]Gesamtübersicht!$J39</f>
        <v>0</v>
      </c>
      <c r="L39" s="147">
        <f>'[1]1ste Stufe geändert'!$AO$19</f>
        <v>1.49</v>
      </c>
      <c r="M39" s="104">
        <f>'[1]1ste Stufe geändert'!$AO$23</f>
        <v>1.44</v>
      </c>
      <c r="N39" s="117">
        <f>'[1]1ste Stufe geändert'!$AO$20</f>
        <v>4820</v>
      </c>
      <c r="O39" s="117">
        <f>'[1]1ste Stufe geändert'!$AO$24</f>
        <v>4817</v>
      </c>
      <c r="P39" s="148">
        <f>'[1]1ste Stufe geändert'!$AO$26</f>
        <v>1427.9109999999998</v>
      </c>
      <c r="Q39" s="117">
        <f>'[1]1ste Stufe geändert'!$AO$27</f>
        <v>18</v>
      </c>
      <c r="R39" s="149">
        <f>'[1]1ste Stufe geändert'!$AO$28</f>
        <v>0</v>
      </c>
      <c r="S39" s="149">
        <f>'[1]1ste Stufe geändert'!$AO$29</f>
        <v>3271.6749900000004</v>
      </c>
      <c r="T39" s="119">
        <f>'[1]1ste Stufe geändert'!$AO$31</f>
        <v>586</v>
      </c>
      <c r="U39" s="83">
        <f>'[1]1ste Stufe geändert'!$AO$32</f>
        <v>12</v>
      </c>
      <c r="V39" s="125">
        <f>'[1]1ste Stufe geändert'!$AO$33</f>
        <v>0.9</v>
      </c>
      <c r="W39" s="123">
        <f>SUM('[1]1ste Stufe geändert'!AO$38:AO$40)</f>
        <v>1381</v>
      </c>
      <c r="X39" s="123">
        <f>SUM('[1]1ste Stufe geändert'!AO$42:AO$45)</f>
        <v>404884</v>
      </c>
      <c r="Y39" s="121">
        <f>'[1]1ste Stufe geändert'!$AO$47</f>
        <v>361893</v>
      </c>
      <c r="Z39" s="108">
        <f>'[1]1ste Stufe geändert'!$AO$129</f>
        <v>2160.4146278613121</v>
      </c>
      <c r="AA39" s="108">
        <f>'[1]1ste Stufe geändert'!$AO$130</f>
        <v>48.217520746887971</v>
      </c>
      <c r="AB39" s="108">
        <f>'[1]1ste Stufe geändert'!$AO$131</f>
        <v>88.615975103734442</v>
      </c>
      <c r="AC39" s="108">
        <f>'[1]1ste Stufe geändert'!$AO$132</f>
        <v>161.62619409285827</v>
      </c>
      <c r="AD39" s="108">
        <f>'[1]1ste Stufe geändert'!$AO$133</f>
        <v>52.873651452282161</v>
      </c>
      <c r="AE39" s="108">
        <f>'[1]1ste Stufe geändert'!$AO$134</f>
        <v>63.690819502074689</v>
      </c>
      <c r="AF39" s="107">
        <f t="shared" si="0"/>
        <v>2575.4387887591497</v>
      </c>
      <c r="AG39" s="108">
        <f>'[1]1ste Stufe geändert'!$AO$139</f>
        <v>2177.5283931500135</v>
      </c>
      <c r="AH39" s="108">
        <f>'[1]1ste Stufe geändert'!$AO$140</f>
        <v>59.034616981523783</v>
      </c>
      <c r="AI39" s="108">
        <f>'[1]1ste Stufe geändert'!$AO$141</f>
        <v>156.67427859663692</v>
      </c>
      <c r="AJ39" s="108">
        <f>'[1]1ste Stufe geändert'!$AO$142</f>
        <v>177.50815549383472</v>
      </c>
      <c r="AK39" s="108">
        <f>'[1]1ste Stufe geändert'!$AO$143</f>
        <v>61.913639194519412</v>
      </c>
      <c r="AL39" s="108">
        <f>'[1]1ste Stufe geändert'!$AO$144</f>
        <v>80.004878555117287</v>
      </c>
      <c r="AM39" s="107">
        <f t="shared" si="1"/>
        <v>2712.6639619716457</v>
      </c>
      <c r="AN39" s="122">
        <f>'[1]1ste Stufe geändert'!$AO$149</f>
        <v>2168.971510505663</v>
      </c>
      <c r="AO39" s="123">
        <f>'[1]1ste Stufe geändert'!$AO$150</f>
        <v>53.626068864205877</v>
      </c>
      <c r="AP39" s="124">
        <f>'[1]1ste Stufe geändert'!$AO$151</f>
        <v>122.64512685018568</v>
      </c>
      <c r="AQ39" s="124">
        <f>'[1]1ste Stufe geändert'!$AO$152</f>
        <v>169.56717479334651</v>
      </c>
      <c r="AR39" s="123">
        <f>'[1]1ste Stufe geändert'!$AO$153</f>
        <v>57.39364532340079</v>
      </c>
      <c r="AS39" s="125">
        <f>'[1]1ste Stufe geändert'!$AO$154</f>
        <v>71.847849028595988</v>
      </c>
      <c r="AT39" s="107">
        <f t="shared" si="2"/>
        <v>2644.0513753653981</v>
      </c>
      <c r="AU39" s="120">
        <f>'[1]1ste Stufe geändert'!$F$155</f>
        <v>3488.4776995690891</v>
      </c>
      <c r="AV39" s="126">
        <f>'[1]1ste Stufe geändert'!$F$160</f>
        <v>0.96</v>
      </c>
      <c r="AW39" s="203">
        <f>'[1]1ste Stufe geändert'!$AO$211</f>
        <v>0</v>
      </c>
      <c r="AX39" s="197">
        <f>'[1]1ste Stufe geändert'!$AO$177</f>
        <v>0.30380553219285555</v>
      </c>
      <c r="AY39" s="198">
        <f>'[1]1ste Stufe geändert'!$AO$185</f>
        <v>-2.6245451817179424E-2</v>
      </c>
      <c r="AZ39" s="198">
        <f>'[1]1ste Stufe geändert'!$AO$192</f>
        <v>-7.3805344606515791E-2</v>
      </c>
      <c r="BA39" s="198">
        <f>'[1]1ste Stufe geändert'!$AO$200</f>
        <v>4.3116988832308044E-2</v>
      </c>
      <c r="BB39" s="198">
        <f>'[1]1ste Stufe geändert'!$AO$204</f>
        <v>1.1550585524018628</v>
      </c>
      <c r="BC39" s="199">
        <f>'[1]1ste Stufe geändert'!$F$6</f>
        <v>249</v>
      </c>
      <c r="BD39" s="181">
        <f>'[1]1ste Stufe geändert'!$F$7</f>
        <v>0.9</v>
      </c>
      <c r="BE39" s="204">
        <f>'[1]1ste Stufe geändert'!$F$9</f>
        <v>18545.153011233546</v>
      </c>
      <c r="BF39" s="205">
        <f>'[1]1ste Stufe geändert'!$F$12</f>
        <v>11000</v>
      </c>
      <c r="BG39" s="182">
        <f>'[1]1ste Stufe geändert'!$F$10</f>
        <v>0.65</v>
      </c>
      <c r="BH39" s="182">
        <f t="shared" si="3"/>
        <v>0.65</v>
      </c>
      <c r="BI39" s="181">
        <f>'[1]1ste Stufe geändert'!$F$11</f>
        <v>0.2</v>
      </c>
      <c r="BJ39" s="126">
        <f>'[1]1ste Stufe geändert'!$F$13</f>
        <v>0.6</v>
      </c>
      <c r="BK39" s="181">
        <f>'[1]1ste Stufe geändert'!$F$14</f>
        <v>0.2</v>
      </c>
      <c r="BL39" s="150"/>
    </row>
    <row r="40" spans="1:64" x14ac:dyDescent="0.2">
      <c r="A40" s="77">
        <v>36</v>
      </c>
      <c r="B40" s="116" t="s">
        <v>51</v>
      </c>
      <c r="C40" s="137">
        <f>[1]Gesamtübersicht!$D40</f>
        <v>0</v>
      </c>
      <c r="D40" s="137">
        <f>[1]Gesamtübersicht!$E40</f>
        <v>0</v>
      </c>
      <c r="E40" s="137">
        <f>[1]Gesamtübersicht!$F40</f>
        <v>0</v>
      </c>
      <c r="F40" s="137">
        <f>[1]Gesamtübersicht!$G40</f>
        <v>0</v>
      </c>
      <c r="G40" s="83"/>
      <c r="H40" s="83"/>
      <c r="I40" s="202"/>
      <c r="J40" s="145"/>
      <c r="K40" s="146">
        <f>[1]Gesamtübersicht!$J40</f>
        <v>0</v>
      </c>
      <c r="L40" s="147">
        <f>'[1]1ste Stufe geändert'!$AP$19</f>
        <v>1</v>
      </c>
      <c r="M40" s="104">
        <f>'[1]1ste Stufe geändert'!$AP$23</f>
        <v>1</v>
      </c>
      <c r="N40" s="117">
        <f>'[1]1ste Stufe geändert'!$AP$20</f>
        <v>5923</v>
      </c>
      <c r="O40" s="117">
        <f>'[1]1ste Stufe geändert'!$AP$24</f>
        <v>6102</v>
      </c>
      <c r="P40" s="148">
        <f>'[1]1ste Stufe geändert'!$AP$26</f>
        <v>1154.3722</v>
      </c>
      <c r="Q40" s="117">
        <f>'[1]1ste Stufe geändert'!$AP$27</f>
        <v>8</v>
      </c>
      <c r="R40" s="149">
        <f>'[1]1ste Stufe geändert'!$AP$28</f>
        <v>0</v>
      </c>
      <c r="S40" s="149">
        <f>'[1]1ste Stufe geändert'!$AP$29</f>
        <v>2539.55924</v>
      </c>
      <c r="T40" s="119">
        <f>'[1]1ste Stufe geändert'!$AP$31</f>
        <v>582</v>
      </c>
      <c r="U40" s="83">
        <f>'[1]1ste Stufe geändert'!$AP$32</f>
        <v>15</v>
      </c>
      <c r="V40" s="125">
        <f>'[1]1ste Stufe geändert'!$AP$33</f>
        <v>0.93</v>
      </c>
      <c r="W40" s="123">
        <f>SUM('[1]1ste Stufe geändert'!AP$38:AP$40)</f>
        <v>101424.35</v>
      </c>
      <c r="X40" s="123">
        <f>SUM('[1]1ste Stufe geändert'!AP$42:AP$45)</f>
        <v>332950.13</v>
      </c>
      <c r="Y40" s="121">
        <f>'[1]1ste Stufe geändert'!$AP$47</f>
        <v>839743.1</v>
      </c>
      <c r="Z40" s="108">
        <f>'[1]1ste Stufe geändert'!$AP$129</f>
        <v>2920.7843127331516</v>
      </c>
      <c r="AA40" s="108">
        <f>'[1]1ste Stufe geändert'!$AP$130</f>
        <v>167.54282458213743</v>
      </c>
      <c r="AB40" s="108">
        <f>'[1]1ste Stufe geändert'!$AP$131</f>
        <v>222.88554786425794</v>
      </c>
      <c r="AC40" s="108">
        <f>'[1]1ste Stufe geändert'!$AP$132</f>
        <v>213.48964484109214</v>
      </c>
      <c r="AD40" s="108">
        <f>'[1]1ste Stufe geändert'!$AP$133</f>
        <v>137.52300354550059</v>
      </c>
      <c r="AE40" s="108">
        <f>'[1]1ste Stufe geändert'!$AP$134</f>
        <v>178.52042039507006</v>
      </c>
      <c r="AF40" s="107">
        <f t="shared" si="0"/>
        <v>3840.7457539612105</v>
      </c>
      <c r="AG40" s="108">
        <f>'[1]1ste Stufe geändert'!$AP$139</f>
        <v>2826.0616939841298</v>
      </c>
      <c r="AH40" s="108">
        <f>'[1]1ste Stufe geändert'!$AP$140</f>
        <v>150.81847754834479</v>
      </c>
      <c r="AI40" s="108">
        <f>'[1]1ste Stufe geändert'!$AP$141</f>
        <v>267.97563913470992</v>
      </c>
      <c r="AJ40" s="108">
        <f>'[1]1ste Stufe geändert'!$AP$142</f>
        <v>216.63675430694687</v>
      </c>
      <c r="AK40" s="108">
        <f>'[1]1ste Stufe geändert'!$AP$143</f>
        <v>123.00933300557193</v>
      </c>
      <c r="AL40" s="108">
        <f>'[1]1ste Stufe geändert'!$AP$144</f>
        <v>192.77005080301541</v>
      </c>
      <c r="AM40" s="107">
        <f t="shared" si="1"/>
        <v>3777.2719487827185</v>
      </c>
      <c r="AN40" s="122">
        <f>'[1]1ste Stufe geändert'!$AP$149</f>
        <v>2873.4230033586409</v>
      </c>
      <c r="AO40" s="123">
        <f>'[1]1ste Stufe geändert'!$AP$150</f>
        <v>159.18065106524111</v>
      </c>
      <c r="AP40" s="124">
        <f>'[1]1ste Stufe geändert'!$AP$151</f>
        <v>245.43059349948393</v>
      </c>
      <c r="AQ40" s="124">
        <f>'[1]1ste Stufe geändert'!$AP$152</f>
        <v>215.06319957401951</v>
      </c>
      <c r="AR40" s="123">
        <f>'[1]1ste Stufe geändert'!$AP$153</f>
        <v>130.26616827553624</v>
      </c>
      <c r="AS40" s="125">
        <f>'[1]1ste Stufe geändert'!$AP$154</f>
        <v>185.64523559904273</v>
      </c>
      <c r="AT40" s="107">
        <f t="shared" si="2"/>
        <v>3809.0088513719643</v>
      </c>
      <c r="AU40" s="120">
        <f>'[1]1ste Stufe geändert'!$F$155</f>
        <v>3488.4776995690891</v>
      </c>
      <c r="AV40" s="126">
        <f>'[1]1ste Stufe geändert'!$F$160</f>
        <v>0.96</v>
      </c>
      <c r="AW40" s="203">
        <f>'[1]1ste Stufe geändert'!$AP$211</f>
        <v>-0.45941407600580081</v>
      </c>
      <c r="AX40" s="197">
        <f>'[1]1ste Stufe geändert'!$AP$177</f>
        <v>-0.34101492025059804</v>
      </c>
      <c r="AY40" s="198">
        <f>'[1]1ste Stufe geändert'!$AP$185</f>
        <v>-2.7920270438882247E-2</v>
      </c>
      <c r="AZ40" s="198">
        <f>'[1]1ste Stufe geändert'!$AP$192</f>
        <v>-7.3805344606515791E-2</v>
      </c>
      <c r="BA40" s="198">
        <f>'[1]1ste Stufe geändert'!$AP$200</f>
        <v>3.8029623010442759E-3</v>
      </c>
      <c r="BB40" s="198">
        <f>'[1]1ste Stufe geändert'!$AP$204</f>
        <v>1.1550585524018628</v>
      </c>
      <c r="BC40" s="199">
        <f>'[1]1ste Stufe geändert'!$F$6</f>
        <v>249</v>
      </c>
      <c r="BD40" s="181">
        <f>'[1]1ste Stufe geändert'!$F$7</f>
        <v>0.9</v>
      </c>
      <c r="BE40" s="204">
        <f>'[1]1ste Stufe geändert'!$F$9</f>
        <v>18545.153011233546</v>
      </c>
      <c r="BF40" s="205">
        <f>'[1]1ste Stufe geändert'!$F$12</f>
        <v>11000</v>
      </c>
      <c r="BG40" s="182">
        <f>'[1]1ste Stufe geändert'!$F$10</f>
        <v>0.65</v>
      </c>
      <c r="BH40" s="182">
        <f t="shared" si="3"/>
        <v>0.65</v>
      </c>
      <c r="BI40" s="181">
        <f>'[1]1ste Stufe geändert'!$F$11</f>
        <v>0.2</v>
      </c>
      <c r="BJ40" s="126">
        <f>'[1]1ste Stufe geändert'!$F$13</f>
        <v>0.6</v>
      </c>
      <c r="BK40" s="181">
        <f>'[1]1ste Stufe geändert'!$F$14</f>
        <v>0.2</v>
      </c>
      <c r="BL40" s="150"/>
    </row>
    <row r="41" spans="1:64" x14ac:dyDescent="0.2">
      <c r="A41" s="77">
        <v>37</v>
      </c>
      <c r="B41" s="116" t="s">
        <v>52</v>
      </c>
      <c r="C41" s="137">
        <f>[1]Gesamtübersicht!$D41</f>
        <v>1356400</v>
      </c>
      <c r="D41" s="137">
        <f>[1]Gesamtübersicht!$E41</f>
        <v>2373900</v>
      </c>
      <c r="E41" s="137">
        <f>[1]Gesamtübersicht!$F41</f>
        <v>207300</v>
      </c>
      <c r="F41" s="137">
        <f>[1]Gesamtübersicht!$G41</f>
        <v>0</v>
      </c>
      <c r="G41" s="83"/>
      <c r="H41" s="83"/>
      <c r="I41" s="202"/>
      <c r="J41" s="145"/>
      <c r="K41" s="146">
        <f>[1]Gesamtübersicht!$J41</f>
        <v>0</v>
      </c>
      <c r="L41" s="147">
        <f>'[1]1ste Stufe geändert'!$AQ$19</f>
        <v>1.52</v>
      </c>
      <c r="M41" s="104">
        <f>'[1]1ste Stufe geändert'!$AQ$23</f>
        <v>1.49</v>
      </c>
      <c r="N41" s="117">
        <f>'[1]1ste Stufe geändert'!$AQ$20</f>
        <v>1574</v>
      </c>
      <c r="O41" s="117">
        <f>'[1]1ste Stufe geändert'!$AQ$24</f>
        <v>1565</v>
      </c>
      <c r="P41" s="148">
        <f>'[1]1ste Stufe geändert'!$AQ$26</f>
        <v>1859.6064000000001</v>
      </c>
      <c r="Q41" s="117">
        <f>'[1]1ste Stufe geändert'!$AQ$27</f>
        <v>1477</v>
      </c>
      <c r="R41" s="149">
        <f>'[1]1ste Stufe geändert'!$AQ$28</f>
        <v>10487.402006078801</v>
      </c>
      <c r="S41" s="149">
        <f>'[1]1ste Stufe geändert'!$AQ$29</f>
        <v>12846.140660000001</v>
      </c>
      <c r="T41" s="119">
        <f>'[1]1ste Stufe geändert'!$AQ$31</f>
        <v>193</v>
      </c>
      <c r="U41" s="83">
        <f>'[1]1ste Stufe geändert'!$AQ$32</f>
        <v>1</v>
      </c>
      <c r="V41" s="125">
        <f>'[1]1ste Stufe geändert'!$AQ$33</f>
        <v>0.88</v>
      </c>
      <c r="W41" s="123">
        <f>SUM('[1]1ste Stufe geändert'!AQ$38:AQ$40)</f>
        <v>15810.4</v>
      </c>
      <c r="X41" s="123">
        <f>SUM('[1]1ste Stufe geändert'!AQ$42:AQ$45)</f>
        <v>153080.35</v>
      </c>
      <c r="Y41" s="121">
        <f>'[1]1ste Stufe geändert'!$AQ$47</f>
        <v>227333.55000000002</v>
      </c>
      <c r="Z41" s="108">
        <f>'[1]1ste Stufe geändert'!$AQ$129</f>
        <v>1848.7153841665097</v>
      </c>
      <c r="AA41" s="108">
        <f>'[1]1ste Stufe geändert'!$AQ$130</f>
        <v>259.932623888183</v>
      </c>
      <c r="AB41" s="108">
        <f>'[1]1ste Stufe geändert'!$AQ$131</f>
        <v>51.005273189326552</v>
      </c>
      <c r="AC41" s="108">
        <f>'[1]1ste Stufe geändert'!$AQ$132</f>
        <v>240.25288868712465</v>
      </c>
      <c r="AD41" s="108">
        <f>'[1]1ste Stufe geändert'!$AQ$133</f>
        <v>65.126207115628972</v>
      </c>
      <c r="AE41" s="108">
        <f>'[1]1ste Stufe geändert'!$AQ$134</f>
        <v>21.919155019059719</v>
      </c>
      <c r="AF41" s="107">
        <f t="shared" si="0"/>
        <v>2486.9515320658325</v>
      </c>
      <c r="AG41" s="108">
        <f>'[1]1ste Stufe geändert'!$AQ$139</f>
        <v>1817.2843342855431</v>
      </c>
      <c r="AH41" s="108">
        <f>'[1]1ste Stufe geändert'!$AQ$140</f>
        <v>185.38632587859428</v>
      </c>
      <c r="AI41" s="108">
        <f>'[1]1ste Stufe geändert'!$AQ$141</f>
        <v>72.531884984025552</v>
      </c>
      <c r="AJ41" s="108">
        <f>'[1]1ste Stufe geändert'!$AQ$142</f>
        <v>244.30748017958808</v>
      </c>
      <c r="AK41" s="108">
        <f>'[1]1ste Stufe geändert'!$AQ$143</f>
        <v>62.037891373801919</v>
      </c>
      <c r="AL41" s="108">
        <f>'[1]1ste Stufe geändert'!$AQ$144</f>
        <v>105.87364217252396</v>
      </c>
      <c r="AM41" s="107">
        <f t="shared" si="1"/>
        <v>2487.4215588740772</v>
      </c>
      <c r="AN41" s="122">
        <f>'[1]1ste Stufe geändert'!$AQ$149</f>
        <v>1832.9998592260263</v>
      </c>
      <c r="AO41" s="123">
        <f>'[1]1ste Stufe geändert'!$AQ$150</f>
        <v>222.65947488338864</v>
      </c>
      <c r="AP41" s="124">
        <f>'[1]1ste Stufe geändert'!$AQ$151</f>
        <v>61.768579086676056</v>
      </c>
      <c r="AQ41" s="124">
        <f>'[1]1ste Stufe geändert'!$AQ$152</f>
        <v>242.28018443335637</v>
      </c>
      <c r="AR41" s="123">
        <f>'[1]1ste Stufe geändert'!$AQ$153</f>
        <v>63.582049244715449</v>
      </c>
      <c r="AS41" s="125">
        <f>'[1]1ste Stufe geändert'!$AQ$154</f>
        <v>63.896398595791837</v>
      </c>
      <c r="AT41" s="107">
        <f t="shared" si="2"/>
        <v>2487.1865454699546</v>
      </c>
      <c r="AU41" s="120">
        <f>'[1]1ste Stufe geändert'!$F$155</f>
        <v>3488.4776995690891</v>
      </c>
      <c r="AV41" s="126">
        <f>'[1]1ste Stufe geändert'!$F$160</f>
        <v>0.96</v>
      </c>
      <c r="AW41" s="203">
        <f>'[1]1ste Stufe geändert'!$AQ$211</f>
        <v>0</v>
      </c>
      <c r="AX41" s="197">
        <f>'[1]1ste Stufe geändert'!$AQ$177</f>
        <v>5.6655634170452673</v>
      </c>
      <c r="AY41" s="198">
        <f>'[1]1ste Stufe geändert'!$AQ$185</f>
        <v>0.62279280140583282</v>
      </c>
      <c r="AZ41" s="198">
        <f>'[1]1ste Stufe geändert'!$AQ$192</f>
        <v>0.36126832541086051</v>
      </c>
      <c r="BA41" s="198">
        <f>'[1]1ste Stufe geändert'!$AQ$200</f>
        <v>1.1685673578440858</v>
      </c>
      <c r="BB41" s="198">
        <f>'[1]1ste Stufe geändert'!$AQ$204</f>
        <v>1.1550585524018628</v>
      </c>
      <c r="BC41" s="199">
        <f>'[1]1ste Stufe geändert'!$F$6</f>
        <v>249</v>
      </c>
      <c r="BD41" s="181">
        <f>'[1]1ste Stufe geändert'!$F$7</f>
        <v>0.9</v>
      </c>
      <c r="BE41" s="204">
        <f>'[1]1ste Stufe geändert'!$F$9</f>
        <v>18545.153011233546</v>
      </c>
      <c r="BF41" s="205">
        <f>'[1]1ste Stufe geändert'!$F$12</f>
        <v>11000</v>
      </c>
      <c r="BG41" s="182">
        <f>'[1]1ste Stufe geändert'!$F$10</f>
        <v>0.65</v>
      </c>
      <c r="BH41" s="182">
        <f t="shared" si="3"/>
        <v>0.65</v>
      </c>
      <c r="BI41" s="181">
        <f>'[1]1ste Stufe geändert'!$F$11</f>
        <v>0.2</v>
      </c>
      <c r="BJ41" s="126">
        <f>'[1]1ste Stufe geändert'!$F$13</f>
        <v>0.6</v>
      </c>
      <c r="BK41" s="181">
        <f>'[1]1ste Stufe geändert'!$F$14</f>
        <v>0.2</v>
      </c>
      <c r="BL41" s="150"/>
    </row>
    <row r="42" spans="1:64" x14ac:dyDescent="0.2">
      <c r="A42" s="77">
        <v>38</v>
      </c>
      <c r="B42" s="116" t="s">
        <v>53</v>
      </c>
      <c r="C42" s="137">
        <f>[1]Gesamtübersicht!$D42</f>
        <v>5796800</v>
      </c>
      <c r="D42" s="137">
        <f>[1]Gesamtübersicht!$E42</f>
        <v>1309800</v>
      </c>
      <c r="E42" s="137">
        <f>[1]Gesamtübersicht!$F42</f>
        <v>1794200</v>
      </c>
      <c r="F42" s="137">
        <f>[1]Gesamtübersicht!$G42</f>
        <v>83000</v>
      </c>
      <c r="G42" s="83"/>
      <c r="H42" s="83"/>
      <c r="I42" s="202"/>
      <c r="J42" s="145"/>
      <c r="K42" s="146">
        <f>[1]Gesamtübersicht!$J42</f>
        <v>0</v>
      </c>
      <c r="L42" s="147">
        <f>'[1]1ste Stufe geändert'!$AR$19</f>
        <v>1.33</v>
      </c>
      <c r="M42" s="104">
        <f>'[1]1ste Stufe geändert'!$AR$23</f>
        <v>1.33</v>
      </c>
      <c r="N42" s="117">
        <f>'[1]1ste Stufe geändert'!$AR$20</f>
        <v>8610</v>
      </c>
      <c r="O42" s="117">
        <f>'[1]1ste Stufe geändert'!$AR$24</f>
        <v>8623</v>
      </c>
      <c r="P42" s="148">
        <f>'[1]1ste Stufe geändert'!$AR$26</f>
        <v>3095.5752000000002</v>
      </c>
      <c r="Q42" s="117">
        <f>'[1]1ste Stufe geändert'!$AR$27</f>
        <v>286</v>
      </c>
      <c r="R42" s="149">
        <f>'[1]1ste Stufe geändert'!$AR$28</f>
        <v>0</v>
      </c>
      <c r="S42" s="149">
        <f>'[1]1ste Stufe geändert'!$AR$29</f>
        <v>13910.56006</v>
      </c>
      <c r="T42" s="119">
        <f>'[1]1ste Stufe geändert'!$AR$31</f>
        <v>1110</v>
      </c>
      <c r="U42" s="83">
        <f>'[1]1ste Stufe geändert'!$AR$32</f>
        <v>18</v>
      </c>
      <c r="V42" s="125">
        <f>'[1]1ste Stufe geändert'!$AR$33</f>
        <v>0.93</v>
      </c>
      <c r="W42" s="123">
        <f>SUM('[1]1ste Stufe geändert'!AR$38:AR$40)</f>
        <v>53519.95</v>
      </c>
      <c r="X42" s="123">
        <f>SUM('[1]1ste Stufe geändert'!AR$42:AR$45)</f>
        <v>872066.29999999993</v>
      </c>
      <c r="Y42" s="121">
        <f>'[1]1ste Stufe geändert'!$AR$47</f>
        <v>1601828.05</v>
      </c>
      <c r="Z42" s="108">
        <f>'[1]1ste Stufe geändert'!$AR$129</f>
        <v>2117.9027250689369</v>
      </c>
      <c r="AA42" s="108">
        <f>'[1]1ste Stufe geändert'!$AR$130</f>
        <v>43.545348432055754</v>
      </c>
      <c r="AB42" s="108">
        <f>'[1]1ste Stufe geändert'!$AR$131</f>
        <v>187.92741579558654</v>
      </c>
      <c r="AC42" s="108">
        <f>'[1]1ste Stufe geändert'!$AR$132</f>
        <v>171.90177672268473</v>
      </c>
      <c r="AD42" s="108">
        <f>'[1]1ste Stufe geändert'!$AR$133</f>
        <v>108.33527293844367</v>
      </c>
      <c r="AE42" s="108">
        <f>'[1]1ste Stufe geändert'!$AR$134</f>
        <v>84.119657375145181</v>
      </c>
      <c r="AF42" s="107">
        <f t="shared" si="0"/>
        <v>2713.7321963328527</v>
      </c>
      <c r="AG42" s="108">
        <f>'[1]1ste Stufe geändert'!$AR$139</f>
        <v>2128.1441511706648</v>
      </c>
      <c r="AH42" s="108">
        <f>'[1]1ste Stufe geändert'!$AR$140</f>
        <v>43.442798330047552</v>
      </c>
      <c r="AI42" s="108">
        <f>'[1]1ste Stufe geändert'!$AR$141</f>
        <v>180.25567088020409</v>
      </c>
      <c r="AJ42" s="108">
        <f>'[1]1ste Stufe geändert'!$AR$142</f>
        <v>175.26362862520463</v>
      </c>
      <c r="AK42" s="108">
        <f>'[1]1ste Stufe geändert'!$AR$143</f>
        <v>55.40896439754146</v>
      </c>
      <c r="AL42" s="108">
        <f>'[1]1ste Stufe geändert'!$AR$144</f>
        <v>55.096851443813058</v>
      </c>
      <c r="AM42" s="107">
        <f t="shared" si="1"/>
        <v>2637.6120648474753</v>
      </c>
      <c r="AN42" s="122">
        <f>'[1]1ste Stufe geändert'!$AR$149</f>
        <v>2123.0234381198006</v>
      </c>
      <c r="AO42" s="123">
        <f>'[1]1ste Stufe geändert'!$AR$150</f>
        <v>43.494073381051649</v>
      </c>
      <c r="AP42" s="124">
        <f>'[1]1ste Stufe geändert'!$AR$151</f>
        <v>184.0915433378953</v>
      </c>
      <c r="AQ42" s="124">
        <f>'[1]1ste Stufe geändert'!$AR$152</f>
        <v>173.58270267394468</v>
      </c>
      <c r="AR42" s="123">
        <f>'[1]1ste Stufe geändert'!$AR$153</f>
        <v>81.872118667992567</v>
      </c>
      <c r="AS42" s="125">
        <f>'[1]1ste Stufe geändert'!$AR$154</f>
        <v>69.608254409479116</v>
      </c>
      <c r="AT42" s="107">
        <f t="shared" si="2"/>
        <v>2675.6721305901647</v>
      </c>
      <c r="AU42" s="120">
        <f>'[1]1ste Stufe geändert'!$F$155</f>
        <v>3488.4776995690891</v>
      </c>
      <c r="AV42" s="126">
        <f>'[1]1ste Stufe geändert'!$F$160</f>
        <v>0.96</v>
      </c>
      <c r="AW42" s="203">
        <f>'[1]1ste Stufe geändert'!$AR$211</f>
        <v>0</v>
      </c>
      <c r="AX42" s="197">
        <f>'[1]1ste Stufe geändert'!$AR$177</f>
        <v>0.67992126654653251</v>
      </c>
      <c r="AY42" s="198">
        <f>'[1]1ste Stufe geändert'!$AR$185</f>
        <v>-5.9255098771487432E-3</v>
      </c>
      <c r="AZ42" s="198">
        <f>'[1]1ste Stufe geändert'!$AR$192</f>
        <v>-7.3805344606515791E-2</v>
      </c>
      <c r="BA42" s="198">
        <f>'[1]1ste Stufe geändert'!$AR$200</f>
        <v>0.1827293322788392</v>
      </c>
      <c r="BB42" s="198">
        <f>'[1]1ste Stufe geändert'!$AR$204</f>
        <v>1.1550585524018628</v>
      </c>
      <c r="BC42" s="199">
        <f>'[1]1ste Stufe geändert'!$F$6</f>
        <v>249</v>
      </c>
      <c r="BD42" s="181">
        <f>'[1]1ste Stufe geändert'!$F$7</f>
        <v>0.9</v>
      </c>
      <c r="BE42" s="204">
        <f>'[1]1ste Stufe geändert'!$F$9</f>
        <v>18545.153011233546</v>
      </c>
      <c r="BF42" s="205">
        <f>'[1]1ste Stufe geändert'!$F$12</f>
        <v>11000</v>
      </c>
      <c r="BG42" s="182">
        <f>'[1]1ste Stufe geändert'!$F$10</f>
        <v>0.65</v>
      </c>
      <c r="BH42" s="182">
        <f t="shared" si="3"/>
        <v>0.65</v>
      </c>
      <c r="BI42" s="181">
        <f>'[1]1ste Stufe geändert'!$F$11</f>
        <v>0.2</v>
      </c>
      <c r="BJ42" s="126">
        <f>'[1]1ste Stufe geändert'!$F$13</f>
        <v>0.6</v>
      </c>
      <c r="BK42" s="181">
        <f>'[1]1ste Stufe geändert'!$F$14</f>
        <v>0.2</v>
      </c>
      <c r="BL42" s="150"/>
    </row>
    <row r="43" spans="1:64" x14ac:dyDescent="0.2">
      <c r="A43" s="77">
        <v>39</v>
      </c>
      <c r="B43" s="116" t="s">
        <v>54</v>
      </c>
      <c r="C43" s="137">
        <f>[1]Gesamtübersicht!$D43</f>
        <v>2175800</v>
      </c>
      <c r="D43" s="137">
        <f>[1]Gesamtübersicht!$E43</f>
        <v>1146100</v>
      </c>
      <c r="E43" s="137">
        <f>[1]Gesamtübersicht!$F43</f>
        <v>41600</v>
      </c>
      <c r="F43" s="137">
        <f>[1]Gesamtübersicht!$G43</f>
        <v>0</v>
      </c>
      <c r="G43" s="83"/>
      <c r="H43" s="83"/>
      <c r="I43" s="202"/>
      <c r="J43" s="145"/>
      <c r="K43" s="146">
        <f>[1]Gesamtübersicht!$J43</f>
        <v>0</v>
      </c>
      <c r="L43" s="147">
        <f>'[1]1ste Stufe geändert'!$AS$19</f>
        <v>1.47</v>
      </c>
      <c r="M43" s="104">
        <f>'[1]1ste Stufe geändert'!$AS$23</f>
        <v>1.45</v>
      </c>
      <c r="N43" s="117">
        <f>'[1]1ste Stufe geändert'!$AS$20</f>
        <v>4941</v>
      </c>
      <c r="O43" s="117">
        <f>'[1]1ste Stufe geändert'!$AS$24</f>
        <v>4858</v>
      </c>
      <c r="P43" s="148">
        <f>'[1]1ste Stufe geändert'!$AS$26</f>
        <v>2045.4407999999999</v>
      </c>
      <c r="Q43" s="117">
        <f>'[1]1ste Stufe geändert'!$AS$27</f>
        <v>653</v>
      </c>
      <c r="R43" s="149">
        <f>'[1]1ste Stufe geändert'!$AS$28</f>
        <v>0</v>
      </c>
      <c r="S43" s="149">
        <f>'[1]1ste Stufe geändert'!$AS$29</f>
        <v>7515.4821499999998</v>
      </c>
      <c r="T43" s="119">
        <f>'[1]1ste Stufe geändert'!$AS$31</f>
        <v>540</v>
      </c>
      <c r="U43" s="83">
        <f>'[1]1ste Stufe geändert'!$AS$32</f>
        <v>12</v>
      </c>
      <c r="V43" s="125">
        <f>'[1]1ste Stufe geändert'!$AS$33</f>
        <v>0.98</v>
      </c>
      <c r="W43" s="123">
        <f>SUM('[1]1ste Stufe geändert'!AS$38:AS$40)</f>
        <v>45810.15</v>
      </c>
      <c r="X43" s="123">
        <f>SUM('[1]1ste Stufe geändert'!AS$42:AS$45)</f>
        <v>584686.29999999993</v>
      </c>
      <c r="Y43" s="121">
        <f>'[1]1ste Stufe geändert'!$AS$47</f>
        <v>749931.4</v>
      </c>
      <c r="Z43" s="108">
        <f>'[1]1ste Stufe geändert'!$AS$129</f>
        <v>1977.4694408478106</v>
      </c>
      <c r="AA43" s="108">
        <f>'[1]1ste Stufe geändert'!$AS$130</f>
        <v>65.716110099170223</v>
      </c>
      <c r="AB43" s="108">
        <f>'[1]1ste Stufe geändert'!$AS$131</f>
        <v>225.92380085003035</v>
      </c>
      <c r="AC43" s="108">
        <f>'[1]1ste Stufe geändert'!$AS$132</f>
        <v>186.85200336811556</v>
      </c>
      <c r="AD43" s="108">
        <f>'[1]1ste Stufe geändert'!$AS$133</f>
        <v>118.34663023679416</v>
      </c>
      <c r="AE43" s="108">
        <f>'[1]1ste Stufe geändert'!$AS$134</f>
        <v>77.763914187411459</v>
      </c>
      <c r="AF43" s="107">
        <f t="shared" si="0"/>
        <v>2652.0718995893326</v>
      </c>
      <c r="AG43" s="108">
        <f>'[1]1ste Stufe geändert'!$AS$139</f>
        <v>2094.0053467435209</v>
      </c>
      <c r="AH43" s="108">
        <f>'[1]1ste Stufe geändert'!$AS$140</f>
        <v>77.798034170440502</v>
      </c>
      <c r="AI43" s="108">
        <f>'[1]1ste Stufe geändert'!$AS$141</f>
        <v>403.71507822149033</v>
      </c>
      <c r="AJ43" s="108">
        <f>'[1]1ste Stufe geändert'!$AS$142</f>
        <v>196.53461353825307</v>
      </c>
      <c r="AK43" s="108">
        <f>'[1]1ste Stufe geändert'!$AS$143</f>
        <v>133.87017291066283</v>
      </c>
      <c r="AL43" s="108">
        <f>'[1]1ste Stufe geändert'!$AS$144</f>
        <v>259.16083779333059</v>
      </c>
      <c r="AM43" s="107">
        <f t="shared" si="1"/>
        <v>3165.0840833776983</v>
      </c>
      <c r="AN43" s="122">
        <f>'[1]1ste Stufe geändert'!$AS$149</f>
        <v>2035.7373937956659</v>
      </c>
      <c r="AO43" s="123">
        <f>'[1]1ste Stufe geändert'!$AS$150</f>
        <v>71.757072134805355</v>
      </c>
      <c r="AP43" s="124">
        <f>'[1]1ste Stufe geändert'!$AS$151</f>
        <v>314.81943953576035</v>
      </c>
      <c r="AQ43" s="124">
        <f>'[1]1ste Stufe geändert'!$AS$152</f>
        <v>191.69330845318433</v>
      </c>
      <c r="AR43" s="123">
        <f>'[1]1ste Stufe geändert'!$AS$153</f>
        <v>126.10840157372849</v>
      </c>
      <c r="AS43" s="125">
        <f>'[1]1ste Stufe geändert'!$AS$154</f>
        <v>168.46237599037102</v>
      </c>
      <c r="AT43" s="107">
        <f t="shared" si="2"/>
        <v>2908.5779914835152</v>
      </c>
      <c r="AU43" s="120">
        <f>'[1]1ste Stufe geändert'!$F$155</f>
        <v>3488.4776995690891</v>
      </c>
      <c r="AV43" s="126">
        <f>'[1]1ste Stufe geändert'!$F$160</f>
        <v>0.96</v>
      </c>
      <c r="AW43" s="203">
        <f>'[1]1ste Stufe geändert'!$AS$211</f>
        <v>0</v>
      </c>
      <c r="AX43" s="197">
        <f>'[1]1ste Stufe geändert'!$AS$177</f>
        <v>1.0530094539564214</v>
      </c>
      <c r="AY43" s="198">
        <f>'[1]1ste Stufe geändert'!$AS$185</f>
        <v>6.3981964222107612E-2</v>
      </c>
      <c r="AZ43" s="198">
        <f>'[1]1ste Stufe geändert'!$AS$192</f>
        <v>-7.3805344606515791E-2</v>
      </c>
      <c r="BA43" s="198">
        <f>'[1]1ste Stufe geändert'!$AS$200</f>
        <v>0.17283979349259398</v>
      </c>
      <c r="BB43" s="198">
        <f>'[1]1ste Stufe geändert'!$AS$204</f>
        <v>1.1550585524018628</v>
      </c>
      <c r="BC43" s="199">
        <f>'[1]1ste Stufe geändert'!$F$6</f>
        <v>249</v>
      </c>
      <c r="BD43" s="181">
        <f>'[1]1ste Stufe geändert'!$F$7</f>
        <v>0.9</v>
      </c>
      <c r="BE43" s="204">
        <f>'[1]1ste Stufe geändert'!$F$9</f>
        <v>18545.153011233546</v>
      </c>
      <c r="BF43" s="205">
        <f>'[1]1ste Stufe geändert'!$F$12</f>
        <v>11000</v>
      </c>
      <c r="BG43" s="182">
        <f>'[1]1ste Stufe geändert'!$F$10</f>
        <v>0.65</v>
      </c>
      <c r="BH43" s="182">
        <f t="shared" si="3"/>
        <v>0.65</v>
      </c>
      <c r="BI43" s="181">
        <f>'[1]1ste Stufe geändert'!$F$11</f>
        <v>0.2</v>
      </c>
      <c r="BJ43" s="126">
        <f>'[1]1ste Stufe geändert'!$F$13</f>
        <v>0.6</v>
      </c>
      <c r="BK43" s="181">
        <f>'[1]1ste Stufe geändert'!$F$14</f>
        <v>0.2</v>
      </c>
      <c r="BL43" s="150"/>
    </row>
    <row r="44" spans="1:64" x14ac:dyDescent="0.2">
      <c r="A44" s="77">
        <v>40</v>
      </c>
      <c r="B44" s="116" t="s">
        <v>55</v>
      </c>
      <c r="C44" s="137">
        <f>[1]Gesamtübersicht!$D44</f>
        <v>2355900</v>
      </c>
      <c r="D44" s="137">
        <f>[1]Gesamtübersicht!$E44</f>
        <v>5100</v>
      </c>
      <c r="E44" s="137">
        <f>[1]Gesamtübersicht!$F44</f>
        <v>334400</v>
      </c>
      <c r="F44" s="137">
        <f>[1]Gesamtübersicht!$G44</f>
        <v>0</v>
      </c>
      <c r="G44" s="83"/>
      <c r="H44" s="83"/>
      <c r="I44" s="202"/>
      <c r="J44" s="145"/>
      <c r="K44" s="146">
        <f>[1]Gesamtübersicht!$J44</f>
        <v>0</v>
      </c>
      <c r="L44" s="147">
        <f>'[1]1ste Stufe geändert'!$AT$19</f>
        <v>1.36</v>
      </c>
      <c r="M44" s="104">
        <f>'[1]1ste Stufe geändert'!$AT$23</f>
        <v>1.32</v>
      </c>
      <c r="N44" s="117">
        <f>'[1]1ste Stufe geändert'!$AT$20</f>
        <v>5598</v>
      </c>
      <c r="O44" s="117">
        <f>'[1]1ste Stufe geändert'!$AT$24</f>
        <v>5679</v>
      </c>
      <c r="P44" s="148">
        <f>'[1]1ste Stufe geändert'!$AT$26</f>
        <v>1308.1969999999999</v>
      </c>
      <c r="Q44" s="117">
        <f>'[1]1ste Stufe geändert'!$AT$27</f>
        <v>150</v>
      </c>
      <c r="R44" s="149">
        <f>'[1]1ste Stufe geändert'!$AT$28</f>
        <v>2706.9065382957201</v>
      </c>
      <c r="S44" s="149">
        <f>'[1]1ste Stufe geändert'!$AT$29</f>
        <v>4884.1079399999999</v>
      </c>
      <c r="T44" s="119">
        <f>'[1]1ste Stufe geändert'!$AT$31</f>
        <v>659</v>
      </c>
      <c r="U44" s="83">
        <f>'[1]1ste Stufe geändert'!$AT$32</f>
        <v>12</v>
      </c>
      <c r="V44" s="125">
        <f>'[1]1ste Stufe geändert'!$AT$33</f>
        <v>0.94</v>
      </c>
      <c r="W44" s="123">
        <f>SUM('[1]1ste Stufe geändert'!AT$38:AT$40)</f>
        <v>46437.95</v>
      </c>
      <c r="X44" s="123">
        <f>SUM('[1]1ste Stufe geändert'!AT$42:AT$45)</f>
        <v>184528.05000000002</v>
      </c>
      <c r="Y44" s="121">
        <f>'[1]1ste Stufe geändert'!$AT$47</f>
        <v>694126.85000000009</v>
      </c>
      <c r="Z44" s="108">
        <f>'[1]1ste Stufe geändert'!$AT$129</f>
        <v>2366.5507466119811</v>
      </c>
      <c r="AA44" s="108">
        <f>'[1]1ste Stufe geändert'!$AT$130</f>
        <v>84.589531975705597</v>
      </c>
      <c r="AB44" s="108">
        <f>'[1]1ste Stufe geändert'!$AT$131</f>
        <v>141.04736513040373</v>
      </c>
      <c r="AC44" s="108">
        <f>'[1]1ste Stufe geändert'!$AT$132</f>
        <v>167.90380856300752</v>
      </c>
      <c r="AD44" s="108">
        <f>'[1]1ste Stufe geändert'!$AT$133</f>
        <v>92.661638085030361</v>
      </c>
      <c r="AE44" s="108">
        <f>'[1]1ste Stufe geändert'!$AT$134</f>
        <v>128.32904608788854</v>
      </c>
      <c r="AF44" s="107">
        <f t="shared" si="0"/>
        <v>2981.082136454017</v>
      </c>
      <c r="AG44" s="108">
        <f>'[1]1ste Stufe geändert'!$AT$139</f>
        <v>2366.0595251016484</v>
      </c>
      <c r="AH44" s="108">
        <f>'[1]1ste Stufe geändert'!$AT$140</f>
        <v>89.975726360274706</v>
      </c>
      <c r="AI44" s="108">
        <f>'[1]1ste Stufe geändert'!$AT$141</f>
        <v>139.04699771086459</v>
      </c>
      <c r="AJ44" s="108">
        <f>'[1]1ste Stufe geändert'!$AT$142</f>
        <v>170.47270622275872</v>
      </c>
      <c r="AK44" s="108">
        <f>'[1]1ste Stufe geändert'!$AT$143</f>
        <v>65.442199330868107</v>
      </c>
      <c r="AL44" s="108">
        <f>'[1]1ste Stufe geändert'!$AT$144</f>
        <v>44.089478781475613</v>
      </c>
      <c r="AM44" s="107">
        <f t="shared" si="1"/>
        <v>2875.0866335078904</v>
      </c>
      <c r="AN44" s="122">
        <f>'[1]1ste Stufe geändert'!$AT$149</f>
        <v>2366.3051358568146</v>
      </c>
      <c r="AO44" s="123">
        <f>'[1]1ste Stufe geändert'!$AT$150</f>
        <v>87.282629167990152</v>
      </c>
      <c r="AP44" s="124">
        <f>'[1]1ste Stufe geändert'!$AT$151</f>
        <v>140.04718142063416</v>
      </c>
      <c r="AQ44" s="124">
        <f>'[1]1ste Stufe geändert'!$AT$152</f>
        <v>169.18825739288312</v>
      </c>
      <c r="AR44" s="123">
        <f>'[1]1ste Stufe geändert'!$AT$153</f>
        <v>79.051918707949227</v>
      </c>
      <c r="AS44" s="125">
        <f>'[1]1ste Stufe geändert'!$AT$154</f>
        <v>86.209262434682074</v>
      </c>
      <c r="AT44" s="107">
        <f t="shared" si="2"/>
        <v>2928.0843849809535</v>
      </c>
      <c r="AU44" s="120">
        <f>'[1]1ste Stufe geändert'!$F$155</f>
        <v>3488.4776995690891</v>
      </c>
      <c r="AV44" s="126">
        <f>'[1]1ste Stufe geändert'!$F$160</f>
        <v>0.96</v>
      </c>
      <c r="AW44" s="203">
        <f>'[1]1ste Stufe geändert'!$AT$211</f>
        <v>0</v>
      </c>
      <c r="AX44" s="197">
        <f>'[1]1ste Stufe geändert'!$AT$177</f>
        <v>-9.3447539246459183E-2</v>
      </c>
      <c r="AY44" s="198">
        <f>'[1]1ste Stufe geändert'!$AT$185</f>
        <v>-1.0588761182012163E-2</v>
      </c>
      <c r="AZ44" s="198">
        <f>'[1]1ste Stufe geändert'!$AT$192</f>
        <v>3.8491653384761682E-2</v>
      </c>
      <c r="BA44" s="198">
        <f>'[1]1ste Stufe geändert'!$AT$200</f>
        <v>7.0148009831257865E-2</v>
      </c>
      <c r="BB44" s="198">
        <f>'[1]1ste Stufe geändert'!$AT$204</f>
        <v>1.1550585524018628</v>
      </c>
      <c r="BC44" s="199">
        <f>'[1]1ste Stufe geändert'!$F$6</f>
        <v>249</v>
      </c>
      <c r="BD44" s="181">
        <f>'[1]1ste Stufe geändert'!$F$7</f>
        <v>0.9</v>
      </c>
      <c r="BE44" s="204">
        <f>'[1]1ste Stufe geändert'!$F$9</f>
        <v>18545.153011233546</v>
      </c>
      <c r="BF44" s="205">
        <f>'[1]1ste Stufe geändert'!$F$12</f>
        <v>11000</v>
      </c>
      <c r="BG44" s="182">
        <f>'[1]1ste Stufe geändert'!$F$10</f>
        <v>0.65</v>
      </c>
      <c r="BH44" s="182">
        <f t="shared" si="3"/>
        <v>0.65</v>
      </c>
      <c r="BI44" s="181">
        <f>'[1]1ste Stufe geändert'!$F$11</f>
        <v>0.2</v>
      </c>
      <c r="BJ44" s="126">
        <f>'[1]1ste Stufe geändert'!$F$13</f>
        <v>0.6</v>
      </c>
      <c r="BK44" s="181">
        <f>'[1]1ste Stufe geändert'!$F$14</f>
        <v>0.2</v>
      </c>
      <c r="BL44" s="150"/>
    </row>
    <row r="45" spans="1:64" x14ac:dyDescent="0.2">
      <c r="A45" s="77">
        <v>41</v>
      </c>
      <c r="B45" s="116" t="s">
        <v>56</v>
      </c>
      <c r="C45" s="137">
        <f>[1]Gesamtübersicht!$D45</f>
        <v>585900</v>
      </c>
      <c r="D45" s="137">
        <f>[1]Gesamtübersicht!$E45</f>
        <v>489100</v>
      </c>
      <c r="E45" s="137">
        <f>[1]Gesamtübersicht!$F45</f>
        <v>0</v>
      </c>
      <c r="F45" s="137">
        <f>[1]Gesamtübersicht!$G45</f>
        <v>107800</v>
      </c>
      <c r="G45" s="83"/>
      <c r="H45" s="83"/>
      <c r="I45" s="202"/>
      <c r="J45" s="145"/>
      <c r="K45" s="146">
        <f>[1]Gesamtübersicht!$J45</f>
        <v>0</v>
      </c>
      <c r="L45" s="147">
        <f>'[1]1ste Stufe geändert'!$AU$19</f>
        <v>1.32</v>
      </c>
      <c r="M45" s="104">
        <f>'[1]1ste Stufe geändert'!$AU$23</f>
        <v>1.25</v>
      </c>
      <c r="N45" s="117">
        <f>'[1]1ste Stufe geändert'!$AU$20</f>
        <v>2877</v>
      </c>
      <c r="O45" s="117">
        <f>'[1]1ste Stufe geändert'!$AU$24</f>
        <v>2937</v>
      </c>
      <c r="P45" s="148">
        <f>'[1]1ste Stufe geändert'!$AU$26</f>
        <v>959.18500000000017</v>
      </c>
      <c r="Q45" s="117">
        <f>'[1]1ste Stufe geändert'!$AU$27</f>
        <v>118</v>
      </c>
      <c r="R45" s="149">
        <f>'[1]1ste Stufe geändert'!$AU$28</f>
        <v>3227.3242607759798</v>
      </c>
      <c r="S45" s="149">
        <f>'[1]1ste Stufe geändert'!$AU$29</f>
        <v>7321.0383699999993</v>
      </c>
      <c r="T45" s="119">
        <f>'[1]1ste Stufe geändert'!$AU$31</f>
        <v>290</v>
      </c>
      <c r="U45" s="83">
        <f>'[1]1ste Stufe geändert'!$AU$32</f>
        <v>7</v>
      </c>
      <c r="V45" s="125">
        <f>'[1]1ste Stufe geändert'!$AU$33</f>
        <v>0.91</v>
      </c>
      <c r="W45" s="123">
        <f>SUM('[1]1ste Stufe geändert'!AU$38:AU$40)</f>
        <v>664.9</v>
      </c>
      <c r="X45" s="123">
        <f>SUM('[1]1ste Stufe geändert'!AU$42:AU$45)</f>
        <v>181562.59999999998</v>
      </c>
      <c r="Y45" s="121">
        <f>'[1]1ste Stufe geändert'!$AU$47</f>
        <v>716617.5</v>
      </c>
      <c r="Z45" s="108">
        <f>'[1]1ste Stufe geändert'!$AU$129</f>
        <v>2471.2159840747863</v>
      </c>
      <c r="AA45" s="108">
        <f>'[1]1ste Stufe geändert'!$AU$130</f>
        <v>80.439920055613484</v>
      </c>
      <c r="AB45" s="108">
        <f>'[1]1ste Stufe geändert'!$AU$131</f>
        <v>89.368613138686129</v>
      </c>
      <c r="AC45" s="108">
        <f>'[1]1ste Stufe geändert'!$AU$132</f>
        <v>244.28779506530489</v>
      </c>
      <c r="AD45" s="108">
        <f>'[1]1ste Stufe geändert'!$AU$133</f>
        <v>139.32843239485575</v>
      </c>
      <c r="AE45" s="108">
        <f>'[1]1ste Stufe geändert'!$AU$134</f>
        <v>185.02141119221412</v>
      </c>
      <c r="AF45" s="107">
        <f t="shared" si="0"/>
        <v>3209.6621559214609</v>
      </c>
      <c r="AG45" s="108">
        <f>'[1]1ste Stufe geändert'!$AU$139</f>
        <v>2360.7222179980367</v>
      </c>
      <c r="AH45" s="108">
        <f>'[1]1ste Stufe geändert'!$AU$140</f>
        <v>70.290143003064358</v>
      </c>
      <c r="AI45" s="108">
        <f>'[1]1ste Stufe geändert'!$AU$141</f>
        <v>94.393615934627164</v>
      </c>
      <c r="AJ45" s="108">
        <f>'[1]1ste Stufe geändert'!$AU$142</f>
        <v>250.14204501692461</v>
      </c>
      <c r="AK45" s="108">
        <f>'[1]1ste Stufe geändert'!$AU$143</f>
        <v>116.74431392577459</v>
      </c>
      <c r="AL45" s="108">
        <f>'[1]1ste Stufe geändert'!$AU$144</f>
        <v>188.63348655090229</v>
      </c>
      <c r="AM45" s="107">
        <f t="shared" si="1"/>
        <v>3080.9258224293299</v>
      </c>
      <c r="AN45" s="122">
        <f>'[1]1ste Stufe geändert'!$AU$149</f>
        <v>2415.9691010364113</v>
      </c>
      <c r="AO45" s="123">
        <f>'[1]1ste Stufe geändert'!$AU$150</f>
        <v>75.365031529338921</v>
      </c>
      <c r="AP45" s="124">
        <f>'[1]1ste Stufe geändert'!$AU$151</f>
        <v>91.881114536656639</v>
      </c>
      <c r="AQ45" s="124">
        <f>'[1]1ste Stufe geändert'!$AU$152</f>
        <v>247.21492004111474</v>
      </c>
      <c r="AR45" s="123">
        <f>'[1]1ste Stufe geändert'!$AU$153</f>
        <v>128.03637316031518</v>
      </c>
      <c r="AS45" s="125">
        <f>'[1]1ste Stufe geändert'!$AU$154</f>
        <v>186.8274488715582</v>
      </c>
      <c r="AT45" s="107">
        <f t="shared" si="2"/>
        <v>3145.2939891753949</v>
      </c>
      <c r="AU45" s="120">
        <f>'[1]1ste Stufe geändert'!$F$155</f>
        <v>3488.4776995690891</v>
      </c>
      <c r="AV45" s="126">
        <f>'[1]1ste Stufe geändert'!$F$160</f>
        <v>0.96</v>
      </c>
      <c r="AW45" s="203">
        <f>'[1]1ste Stufe geändert'!$AU$211</f>
        <v>0</v>
      </c>
      <c r="AX45" s="197">
        <f>'[1]1ste Stufe geändert'!$AU$177</f>
        <v>0.48510328719737766</v>
      </c>
      <c r="AY45" s="198">
        <f>'[1]1ste Stufe geändert'!$AU$185</f>
        <v>-1.0855538733856565E-3</v>
      </c>
      <c r="AZ45" s="198">
        <f>'[1]1ste Stufe geändert'!$AU$192</f>
        <v>6.008137106034344E-2</v>
      </c>
      <c r="BA45" s="198">
        <f>'[1]1ste Stufe geändert'!$AU$200</f>
        <v>0.31419525611030114</v>
      </c>
      <c r="BB45" s="198">
        <f>'[1]1ste Stufe geändert'!$AU$204</f>
        <v>1.1550585524018628</v>
      </c>
      <c r="BC45" s="199">
        <f>'[1]1ste Stufe geändert'!$F$6</f>
        <v>249</v>
      </c>
      <c r="BD45" s="181">
        <f>'[1]1ste Stufe geändert'!$F$7</f>
        <v>0.9</v>
      </c>
      <c r="BE45" s="204">
        <f>'[1]1ste Stufe geändert'!$F$9</f>
        <v>18545.153011233546</v>
      </c>
      <c r="BF45" s="205">
        <f>'[1]1ste Stufe geändert'!$F$12</f>
        <v>11000</v>
      </c>
      <c r="BG45" s="182">
        <f>'[1]1ste Stufe geändert'!$F$10</f>
        <v>0.65</v>
      </c>
      <c r="BH45" s="182">
        <f t="shared" si="3"/>
        <v>0.65</v>
      </c>
      <c r="BI45" s="181">
        <f>'[1]1ste Stufe geändert'!$F$11</f>
        <v>0.2</v>
      </c>
      <c r="BJ45" s="126">
        <f>'[1]1ste Stufe geändert'!$F$13</f>
        <v>0.6</v>
      </c>
      <c r="BK45" s="181">
        <f>'[1]1ste Stufe geändert'!$F$14</f>
        <v>0.2</v>
      </c>
      <c r="BL45" s="150"/>
    </row>
    <row r="46" spans="1:64" x14ac:dyDescent="0.2">
      <c r="A46" s="77">
        <v>42</v>
      </c>
      <c r="B46" s="116" t="s">
        <v>57</v>
      </c>
      <c r="C46" s="137">
        <f>[1]Gesamtübersicht!$D46</f>
        <v>0</v>
      </c>
      <c r="D46" s="137">
        <f>[1]Gesamtübersicht!$E46</f>
        <v>578100</v>
      </c>
      <c r="E46" s="137">
        <f>[1]Gesamtübersicht!$F46</f>
        <v>0</v>
      </c>
      <c r="F46" s="137">
        <f>[1]Gesamtübersicht!$G46</f>
        <v>0</v>
      </c>
      <c r="G46" s="83"/>
      <c r="H46" s="83"/>
      <c r="I46" s="202"/>
      <c r="J46" s="145"/>
      <c r="K46" s="146">
        <f>[1]Gesamtübersicht!$J46</f>
        <v>0</v>
      </c>
      <c r="L46" s="147">
        <f>'[1]1ste Stufe geändert'!$AV$19</f>
        <v>1.25</v>
      </c>
      <c r="M46" s="104">
        <f>'[1]1ste Stufe geändert'!$AV$23</f>
        <v>1.2</v>
      </c>
      <c r="N46" s="117">
        <f>'[1]1ste Stufe geändert'!$AV$20</f>
        <v>1784</v>
      </c>
      <c r="O46" s="117">
        <f>'[1]1ste Stufe geändert'!$AV$24</f>
        <v>1784</v>
      </c>
      <c r="P46" s="148">
        <f>'[1]1ste Stufe geändert'!$AV$26</f>
        <v>1536.537</v>
      </c>
      <c r="Q46" s="117">
        <f>'[1]1ste Stufe geändert'!$AV$27</f>
        <v>1363</v>
      </c>
      <c r="R46" s="149">
        <f>'[1]1ste Stufe geändert'!$AV$28</f>
        <v>0</v>
      </c>
      <c r="S46" s="149">
        <f>'[1]1ste Stufe geändert'!$AV$29</f>
        <v>4761.8225499999999</v>
      </c>
      <c r="T46" s="119">
        <f>'[1]1ste Stufe geändert'!$AV$31</f>
        <v>179</v>
      </c>
      <c r="U46" s="83">
        <f>'[1]1ste Stufe geändert'!$AV$32</f>
        <v>2</v>
      </c>
      <c r="V46" s="125">
        <f>'[1]1ste Stufe geändert'!$AV$33</f>
        <v>0.84</v>
      </c>
      <c r="W46" s="123">
        <f>SUM('[1]1ste Stufe geändert'!AV$38:AV$40)</f>
        <v>0</v>
      </c>
      <c r="X46" s="123">
        <f>SUM('[1]1ste Stufe geändert'!AV$42:AV$45)</f>
        <v>-179261.65</v>
      </c>
      <c r="Y46" s="121">
        <f>'[1]1ste Stufe geändert'!$AV$47</f>
        <v>109955.9</v>
      </c>
      <c r="Z46" s="108">
        <f>'[1]1ste Stufe geändert'!$AV$129</f>
        <v>3335.5608082438398</v>
      </c>
      <c r="AA46" s="108">
        <f>'[1]1ste Stufe geändert'!$AV$130</f>
        <v>75.065667040358747</v>
      </c>
      <c r="AB46" s="108">
        <f>'[1]1ste Stufe geändert'!$AV$131</f>
        <v>59.256165919282509</v>
      </c>
      <c r="AC46" s="108">
        <f>'[1]1ste Stufe geändert'!$AV$132</f>
        <v>241.15020983967912</v>
      </c>
      <c r="AD46" s="108">
        <f>'[1]1ste Stufe geändert'!$AV$133</f>
        <v>162.05605381165918</v>
      </c>
      <c r="AE46" s="108">
        <f>'[1]1ste Stufe geändert'!$AV$134</f>
        <v>197.0876961883408</v>
      </c>
      <c r="AF46" s="107">
        <f t="shared" si="0"/>
        <v>4070.1766010431602</v>
      </c>
      <c r="AG46" s="108">
        <f>'[1]1ste Stufe geändert'!$AV$139</f>
        <v>3147.6150087235897</v>
      </c>
      <c r="AH46" s="108">
        <f>'[1]1ste Stufe geändert'!$AV$140</f>
        <v>31.519590807174893</v>
      </c>
      <c r="AI46" s="108">
        <f>'[1]1ste Stufe geändert'!$AV$141</f>
        <v>51.079792600896859</v>
      </c>
      <c r="AJ46" s="108">
        <f>'[1]1ste Stufe geändert'!$AV$142</f>
        <v>244.11547105289591</v>
      </c>
      <c r="AK46" s="108">
        <f>'[1]1ste Stufe geändert'!$AV$143</f>
        <v>176.38724775784752</v>
      </c>
      <c r="AL46" s="108">
        <f>'[1]1ste Stufe geändert'!$AV$144</f>
        <v>129.53834080717488</v>
      </c>
      <c r="AM46" s="107">
        <f t="shared" si="1"/>
        <v>3780.2554517495796</v>
      </c>
      <c r="AN46" s="122">
        <f>'[1]1ste Stufe geändert'!$AV$149</f>
        <v>3241.5879084837147</v>
      </c>
      <c r="AO46" s="123">
        <f>'[1]1ste Stufe geändert'!$AV$150</f>
        <v>53.29262892376682</v>
      </c>
      <c r="AP46" s="124">
        <f>'[1]1ste Stufe geändert'!$AV$151</f>
        <v>55.16797926008968</v>
      </c>
      <c r="AQ46" s="124">
        <f>'[1]1ste Stufe geändert'!$AV$152</f>
        <v>242.6328404462875</v>
      </c>
      <c r="AR46" s="123">
        <f>'[1]1ste Stufe geändert'!$AV$153</f>
        <v>169.22165078475336</v>
      </c>
      <c r="AS46" s="125">
        <f>'[1]1ste Stufe geändert'!$AV$154</f>
        <v>163.31301849775784</v>
      </c>
      <c r="AT46" s="107">
        <f t="shared" si="2"/>
        <v>3925.2160263963697</v>
      </c>
      <c r="AU46" s="120">
        <f>'[1]1ste Stufe geändert'!$F$155</f>
        <v>3488.4776995690891</v>
      </c>
      <c r="AV46" s="126">
        <f>'[1]1ste Stufe geändert'!$F$160</f>
        <v>0.96</v>
      </c>
      <c r="AW46" s="203">
        <f>'[1]1ste Stufe geändert'!$AV$211</f>
        <v>-0.6259726511670527</v>
      </c>
      <c r="AX46" s="197">
        <f>'[1]1ste Stufe geändert'!$AV$177</f>
        <v>3.6998236089644072</v>
      </c>
      <c r="AY46" s="198">
        <f>'[1]1ste Stufe geändert'!$AV$185</f>
        <v>0.49868138248145705</v>
      </c>
      <c r="AZ46" s="198">
        <f>'[1]1ste Stufe geändert'!$AV$192</f>
        <v>-7.3805344606515791E-2</v>
      </c>
      <c r="BA46" s="198">
        <f>'[1]1ste Stufe geändert'!$AV$200</f>
        <v>0.34057668772471661</v>
      </c>
      <c r="BB46" s="198">
        <f>'[1]1ste Stufe geändert'!$AV$204</f>
        <v>1.1550585524018628</v>
      </c>
      <c r="BC46" s="199">
        <f>'[1]1ste Stufe geändert'!$F$6</f>
        <v>249</v>
      </c>
      <c r="BD46" s="181">
        <f>'[1]1ste Stufe geändert'!$F$7</f>
        <v>0.9</v>
      </c>
      <c r="BE46" s="204">
        <f>'[1]1ste Stufe geändert'!$F$9</f>
        <v>18545.153011233546</v>
      </c>
      <c r="BF46" s="205">
        <f>'[1]1ste Stufe geändert'!$F$12</f>
        <v>11000</v>
      </c>
      <c r="BG46" s="182">
        <f>'[1]1ste Stufe geändert'!$F$10</f>
        <v>0.65</v>
      </c>
      <c r="BH46" s="182">
        <f t="shared" si="3"/>
        <v>0.65</v>
      </c>
      <c r="BI46" s="181">
        <f>'[1]1ste Stufe geändert'!$F$11</f>
        <v>0.2</v>
      </c>
      <c r="BJ46" s="126">
        <f>'[1]1ste Stufe geändert'!$F$13</f>
        <v>0.6</v>
      </c>
      <c r="BK46" s="181">
        <f>'[1]1ste Stufe geändert'!$F$14</f>
        <v>0.2</v>
      </c>
      <c r="BL46" s="150"/>
    </row>
    <row r="47" spans="1:64" x14ac:dyDescent="0.2">
      <c r="A47" s="77">
        <v>43</v>
      </c>
      <c r="B47" s="116" t="s">
        <v>58</v>
      </c>
      <c r="C47" s="137">
        <f>[1]Gesamtübersicht!$D47</f>
        <v>0</v>
      </c>
      <c r="D47" s="137">
        <f>[1]Gesamtübersicht!$E47</f>
        <v>0</v>
      </c>
      <c r="E47" s="137">
        <f>[1]Gesamtübersicht!$F47</f>
        <v>0</v>
      </c>
      <c r="F47" s="137">
        <f>[1]Gesamtübersicht!$G47</f>
        <v>45500</v>
      </c>
      <c r="G47" s="83"/>
      <c r="H47" s="83"/>
      <c r="I47" s="202"/>
      <c r="J47" s="145"/>
      <c r="K47" s="146">
        <f>[1]Gesamtübersicht!$J47</f>
        <v>0</v>
      </c>
      <c r="L47" s="147">
        <f>'[1]1ste Stufe geändert'!$AW$19</f>
        <v>1.4</v>
      </c>
      <c r="M47" s="104">
        <f>'[1]1ste Stufe geändert'!$AW$23</f>
        <v>1.3</v>
      </c>
      <c r="N47" s="117">
        <f>'[1]1ste Stufe geändert'!$AW$20</f>
        <v>1646</v>
      </c>
      <c r="O47" s="117">
        <f>'[1]1ste Stufe geändert'!$AW$24</f>
        <v>1724</v>
      </c>
      <c r="P47" s="148">
        <f>'[1]1ste Stufe geändert'!$AW$26</f>
        <v>300.45599999999996</v>
      </c>
      <c r="Q47" s="117">
        <f>'[1]1ste Stufe geändert'!$AW$27</f>
        <v>15</v>
      </c>
      <c r="R47" s="149">
        <f>'[1]1ste Stufe geändert'!$AW$28</f>
        <v>0</v>
      </c>
      <c r="S47" s="149">
        <f>'[1]1ste Stufe geändert'!$AW$29</f>
        <v>574.88233000000002</v>
      </c>
      <c r="T47" s="119">
        <f>'[1]1ste Stufe geändert'!$AW$31</f>
        <v>184</v>
      </c>
      <c r="U47" s="83">
        <f>'[1]1ste Stufe geändert'!$AW$32</f>
        <v>5</v>
      </c>
      <c r="V47" s="125">
        <f>'[1]1ste Stufe geändert'!$AW$33</f>
        <v>0.9</v>
      </c>
      <c r="W47" s="123">
        <f>SUM('[1]1ste Stufe geändert'!AW$38:AW$40)</f>
        <v>68704.55</v>
      </c>
      <c r="X47" s="123">
        <f>SUM('[1]1ste Stufe geändert'!AW$42:AW$45)</f>
        <v>408349.85</v>
      </c>
      <c r="Y47" s="121">
        <f>'[1]1ste Stufe geändert'!$AW$47</f>
        <v>155455.6</v>
      </c>
      <c r="Z47" s="108">
        <f>'[1]1ste Stufe geändert'!$AW$129</f>
        <v>3051.4840064907562</v>
      </c>
      <c r="AA47" s="108">
        <f>'[1]1ste Stufe geändert'!$AW$130</f>
        <v>64.380194410692582</v>
      </c>
      <c r="AB47" s="108">
        <f>'[1]1ste Stufe geändert'!$AW$131</f>
        <v>285.37436208991494</v>
      </c>
      <c r="AC47" s="108">
        <f>'[1]1ste Stufe geändert'!$AW$132</f>
        <v>193.71000775589621</v>
      </c>
      <c r="AD47" s="108">
        <f>'[1]1ste Stufe geändert'!$AW$133</f>
        <v>184.8154617253949</v>
      </c>
      <c r="AE47" s="108">
        <f>'[1]1ste Stufe geändert'!$AW$134</f>
        <v>74.132958687727822</v>
      </c>
      <c r="AF47" s="107">
        <f t="shared" si="0"/>
        <v>3853.8969911603826</v>
      </c>
      <c r="AG47" s="108">
        <f>'[1]1ste Stufe geändert'!$AW$139</f>
        <v>3023.6169400595431</v>
      </c>
      <c r="AH47" s="108">
        <f>'[1]1ste Stufe geändert'!$AW$140</f>
        <v>26.0647041763341</v>
      </c>
      <c r="AI47" s="108">
        <f>'[1]1ste Stufe geändert'!$AW$141</f>
        <v>134.96226798143852</v>
      </c>
      <c r="AJ47" s="108">
        <f>'[1]1ste Stufe geändert'!$AW$142</f>
        <v>199.42729895073691</v>
      </c>
      <c r="AK47" s="108">
        <f>'[1]1ste Stufe geändert'!$AW$143</f>
        <v>123.84976798143852</v>
      </c>
      <c r="AL47" s="108">
        <f>'[1]1ste Stufe geändert'!$AW$144</f>
        <v>216.25577146171693</v>
      </c>
      <c r="AM47" s="107">
        <f t="shared" si="1"/>
        <v>3724.1767506112078</v>
      </c>
      <c r="AN47" s="122">
        <f>'[1]1ste Stufe geändert'!$AW$149</f>
        <v>3037.5504732751497</v>
      </c>
      <c r="AO47" s="123">
        <f>'[1]1ste Stufe geändert'!$AW$150</f>
        <v>45.222449293513343</v>
      </c>
      <c r="AP47" s="124">
        <f>'[1]1ste Stufe geändert'!$AW$151</f>
        <v>210.16831503567673</v>
      </c>
      <c r="AQ47" s="124">
        <f>'[1]1ste Stufe geändert'!$AW$152</f>
        <v>196.56865335331656</v>
      </c>
      <c r="AR47" s="123">
        <f>'[1]1ste Stufe geändert'!$AW$153</f>
        <v>154.33261485341671</v>
      </c>
      <c r="AS47" s="125">
        <f>'[1]1ste Stufe geändert'!$AW$154</f>
        <v>145.19436507472238</v>
      </c>
      <c r="AT47" s="107">
        <f t="shared" si="2"/>
        <v>3789.0368708857955</v>
      </c>
      <c r="AU47" s="120">
        <f>'[1]1ste Stufe geändert'!$F$155</f>
        <v>3488.4776995690891</v>
      </c>
      <c r="AV47" s="126">
        <f>'[1]1ste Stufe geändert'!$F$160</f>
        <v>0.96</v>
      </c>
      <c r="AW47" s="203">
        <f>'[1]1ste Stufe geändert'!$AW$211</f>
        <v>-0.43078843725134375</v>
      </c>
      <c r="AX47" s="197">
        <f>'[1]1ste Stufe geändert'!$AW$177</f>
        <v>-0.43060185167006304</v>
      </c>
      <c r="AY47" s="198">
        <f>'[1]1ste Stufe geändert'!$AW$185</f>
        <v>-2.2818146558566083E-2</v>
      </c>
      <c r="AZ47" s="198">
        <f>'[1]1ste Stufe geändert'!$AW$192</f>
        <v>-7.3805344606515791E-2</v>
      </c>
      <c r="BA47" s="198">
        <f>'[1]1ste Stufe geändert'!$AW$200</f>
        <v>-8.5628019003610653E-3</v>
      </c>
      <c r="BB47" s="198">
        <f>'[1]1ste Stufe geändert'!$AW$204</f>
        <v>1.1550585524018628</v>
      </c>
      <c r="BC47" s="199">
        <f>'[1]1ste Stufe geändert'!$F$6</f>
        <v>249</v>
      </c>
      <c r="BD47" s="181">
        <f>'[1]1ste Stufe geändert'!$F$7</f>
        <v>0.9</v>
      </c>
      <c r="BE47" s="204">
        <f>'[1]1ste Stufe geändert'!$F$9</f>
        <v>18545.153011233546</v>
      </c>
      <c r="BF47" s="205">
        <f>'[1]1ste Stufe geändert'!$F$12</f>
        <v>11000</v>
      </c>
      <c r="BG47" s="182">
        <f>'[1]1ste Stufe geändert'!$F$10</f>
        <v>0.65</v>
      </c>
      <c r="BH47" s="182">
        <f t="shared" si="3"/>
        <v>0.65</v>
      </c>
      <c r="BI47" s="181">
        <f>'[1]1ste Stufe geändert'!$F$11</f>
        <v>0.2</v>
      </c>
      <c r="BJ47" s="126">
        <f>'[1]1ste Stufe geändert'!$F$13</f>
        <v>0.6</v>
      </c>
      <c r="BK47" s="181">
        <f>'[1]1ste Stufe geändert'!$F$14</f>
        <v>0.2</v>
      </c>
      <c r="BL47" s="150"/>
    </row>
    <row r="48" spans="1:64" x14ac:dyDescent="0.2">
      <c r="A48" s="77">
        <v>44</v>
      </c>
      <c r="B48" s="116" t="s">
        <v>59</v>
      </c>
      <c r="C48" s="137">
        <f>[1]Gesamtübersicht!$D48</f>
        <v>2510400</v>
      </c>
      <c r="D48" s="137">
        <f>[1]Gesamtübersicht!$E48</f>
        <v>384000</v>
      </c>
      <c r="E48" s="137">
        <f>[1]Gesamtübersicht!$F48</f>
        <v>402900</v>
      </c>
      <c r="F48" s="137">
        <f>[1]Gesamtübersicht!$G48</f>
        <v>0</v>
      </c>
      <c r="G48" s="83"/>
      <c r="H48" s="83"/>
      <c r="I48" s="202"/>
      <c r="J48" s="145"/>
      <c r="K48" s="146">
        <f>[1]Gesamtübersicht!$J48</f>
        <v>0</v>
      </c>
      <c r="L48" s="147">
        <f>'[1]1ste Stufe geändert'!$AX$19</f>
        <v>1.38</v>
      </c>
      <c r="M48" s="104">
        <f>'[1]1ste Stufe geändert'!$AX$23</f>
        <v>1.35</v>
      </c>
      <c r="N48" s="117">
        <f>'[1]1ste Stufe geändert'!$AX$20</f>
        <v>3812</v>
      </c>
      <c r="O48" s="117">
        <f>'[1]1ste Stufe geändert'!$AX$24</f>
        <v>3819</v>
      </c>
      <c r="P48" s="148">
        <f>'[1]1ste Stufe geändert'!$AX$26</f>
        <v>1270.2439999999999</v>
      </c>
      <c r="Q48" s="117">
        <f>'[1]1ste Stufe geändert'!$AX$27</f>
        <v>10</v>
      </c>
      <c r="R48" s="149">
        <f>'[1]1ste Stufe geändert'!$AX$28</f>
        <v>0</v>
      </c>
      <c r="S48" s="149">
        <f>'[1]1ste Stufe geändert'!$AX$29</f>
        <v>3990.4293400000001</v>
      </c>
      <c r="T48" s="119">
        <f>'[1]1ste Stufe geändert'!$AX$31</f>
        <v>459</v>
      </c>
      <c r="U48" s="83">
        <f>'[1]1ste Stufe geändert'!$AX$32</f>
        <v>12</v>
      </c>
      <c r="V48" s="125">
        <f>'[1]1ste Stufe geändert'!$AX$33</f>
        <v>0.91</v>
      </c>
      <c r="W48" s="123">
        <f>SUM('[1]1ste Stufe geändert'!AX$38:AX$40)</f>
        <v>17650.349999999999</v>
      </c>
      <c r="X48" s="123">
        <f>SUM('[1]1ste Stufe geändert'!AX$42:AX$45)</f>
        <v>443435.37</v>
      </c>
      <c r="Y48" s="121">
        <f>'[1]1ste Stufe geändert'!$AX$47</f>
        <v>518269.7</v>
      </c>
      <c r="Z48" s="108">
        <f>'[1]1ste Stufe geändert'!$AX$129</f>
        <v>2127.1953765997696</v>
      </c>
      <c r="AA48" s="108">
        <f>'[1]1ste Stufe geändert'!$AX$130</f>
        <v>68.186188352570824</v>
      </c>
      <c r="AB48" s="108">
        <f>'[1]1ste Stufe geändert'!$AX$131</f>
        <v>211.25275445960125</v>
      </c>
      <c r="AC48" s="108">
        <f>'[1]1ste Stufe geändert'!$AX$132</f>
        <v>151.3827424651023</v>
      </c>
      <c r="AD48" s="108">
        <f>'[1]1ste Stufe geändert'!$AX$133</f>
        <v>79.972455403987411</v>
      </c>
      <c r="AE48" s="108">
        <f>'[1]1ste Stufe geändert'!$AX$134</f>
        <v>45.903541448058768</v>
      </c>
      <c r="AF48" s="107">
        <f t="shared" si="0"/>
        <v>2683.8930587290902</v>
      </c>
      <c r="AG48" s="108">
        <f>'[1]1ste Stufe geändert'!$AX$139</f>
        <v>2077.122442981216</v>
      </c>
      <c r="AH48" s="108">
        <f>'[1]1ste Stufe geändert'!$AX$140</f>
        <v>62.275648075412406</v>
      </c>
      <c r="AI48" s="108">
        <f>'[1]1ste Stufe geändert'!$AX$141</f>
        <v>169.77821419219691</v>
      </c>
      <c r="AJ48" s="108">
        <f>'[1]1ste Stufe geändert'!$AX$142</f>
        <v>154.36905759420731</v>
      </c>
      <c r="AK48" s="108">
        <f>'[1]1ste Stufe geändert'!$AX$143</f>
        <v>79.720568211573706</v>
      </c>
      <c r="AL48" s="108">
        <f>'[1]1ste Stufe geändert'!$AX$144</f>
        <v>153.59124116260804</v>
      </c>
      <c r="AM48" s="107">
        <f t="shared" si="1"/>
        <v>2696.8571722172146</v>
      </c>
      <c r="AN48" s="122">
        <f>'[1]1ste Stufe geändert'!$AX$149</f>
        <v>2102.1589097904925</v>
      </c>
      <c r="AO48" s="123">
        <f>'[1]1ste Stufe geändert'!$AX$150</f>
        <v>65.230918213991615</v>
      </c>
      <c r="AP48" s="124">
        <f>'[1]1ste Stufe geändert'!$AX$151</f>
        <v>190.51548432589908</v>
      </c>
      <c r="AQ48" s="124">
        <f>'[1]1ste Stufe geändert'!$AX$152</f>
        <v>152.87590002965482</v>
      </c>
      <c r="AR48" s="123">
        <f>'[1]1ste Stufe geändert'!$AX$153</f>
        <v>79.846511807780558</v>
      </c>
      <c r="AS48" s="125">
        <f>'[1]1ste Stufe geändert'!$AX$154</f>
        <v>99.747391305333409</v>
      </c>
      <c r="AT48" s="107">
        <f t="shared" si="2"/>
        <v>2690.3751154731526</v>
      </c>
      <c r="AU48" s="120">
        <f>'[1]1ste Stufe geändert'!$F$155</f>
        <v>3488.4776995690891</v>
      </c>
      <c r="AV48" s="126">
        <f>'[1]1ste Stufe geändert'!$F$160</f>
        <v>0.96</v>
      </c>
      <c r="AW48" s="203">
        <f>'[1]1ste Stufe geändert'!$AX$211</f>
        <v>0</v>
      </c>
      <c r="AX48" s="197">
        <f>'[1]1ste Stufe geändert'!$AX$177</f>
        <v>0.52132684973816634</v>
      </c>
      <c r="AY48" s="198">
        <f>'[1]1ste Stufe geändert'!$AX$185</f>
        <v>-2.7017558500563133E-2</v>
      </c>
      <c r="AZ48" s="198">
        <f>'[1]1ste Stufe geändert'!$AX$192</f>
        <v>-7.3805344606515791E-2</v>
      </c>
      <c r="BA48" s="198">
        <f>'[1]1ste Stufe geändert'!$AX$200</f>
        <v>9.778036246173942E-2</v>
      </c>
      <c r="BB48" s="198">
        <f>'[1]1ste Stufe geändert'!$AX$204</f>
        <v>1.1550585524018628</v>
      </c>
      <c r="BC48" s="199">
        <f>'[1]1ste Stufe geändert'!$F$6</f>
        <v>249</v>
      </c>
      <c r="BD48" s="181">
        <f>'[1]1ste Stufe geändert'!$F$7</f>
        <v>0.9</v>
      </c>
      <c r="BE48" s="204">
        <f>'[1]1ste Stufe geändert'!$F$9</f>
        <v>18545.153011233546</v>
      </c>
      <c r="BF48" s="205">
        <f>'[1]1ste Stufe geändert'!$F$12</f>
        <v>11000</v>
      </c>
      <c r="BG48" s="182">
        <f>'[1]1ste Stufe geändert'!$F$10</f>
        <v>0.65</v>
      </c>
      <c r="BH48" s="182">
        <f t="shared" si="3"/>
        <v>0.65</v>
      </c>
      <c r="BI48" s="181">
        <f>'[1]1ste Stufe geändert'!$F$11</f>
        <v>0.2</v>
      </c>
      <c r="BJ48" s="126">
        <f>'[1]1ste Stufe geändert'!$F$13</f>
        <v>0.6</v>
      </c>
      <c r="BK48" s="181">
        <f>'[1]1ste Stufe geändert'!$F$14</f>
        <v>0.2</v>
      </c>
      <c r="BL48" s="150"/>
    </row>
    <row r="49" spans="1:64" x14ac:dyDescent="0.2">
      <c r="A49" s="77">
        <v>45</v>
      </c>
      <c r="B49" s="116" t="s">
        <v>60</v>
      </c>
      <c r="C49" s="137">
        <f>[1]Gesamtübersicht!$D49</f>
        <v>1754600</v>
      </c>
      <c r="D49" s="137">
        <f>[1]Gesamtübersicht!$E49</f>
        <v>199400</v>
      </c>
      <c r="E49" s="137">
        <f>[1]Gesamtübersicht!$F49</f>
        <v>1274400</v>
      </c>
      <c r="F49" s="137">
        <f>[1]Gesamtübersicht!$G49</f>
        <v>0</v>
      </c>
      <c r="G49" s="83"/>
      <c r="H49" s="83"/>
      <c r="I49" s="202"/>
      <c r="J49" s="145"/>
      <c r="K49" s="146">
        <f>[1]Gesamtübersicht!$J49</f>
        <v>0</v>
      </c>
      <c r="L49" s="147">
        <f>'[1]1ste Stufe geändert'!$AY$19</f>
        <v>1.38</v>
      </c>
      <c r="M49" s="104">
        <f>'[1]1ste Stufe geändert'!$AY$23</f>
        <v>1.38</v>
      </c>
      <c r="N49" s="117">
        <f>'[1]1ste Stufe geändert'!$AY$20</f>
        <v>3015</v>
      </c>
      <c r="O49" s="117">
        <f>'[1]1ste Stufe geändert'!$AY$24</f>
        <v>3025</v>
      </c>
      <c r="P49" s="148">
        <f>'[1]1ste Stufe geändert'!$AY$26</f>
        <v>954.83900000000006</v>
      </c>
      <c r="Q49" s="117">
        <f>'[1]1ste Stufe geändert'!$AY$27</f>
        <v>0</v>
      </c>
      <c r="R49" s="149">
        <f>'[1]1ste Stufe geändert'!$AY$28</f>
        <v>0</v>
      </c>
      <c r="S49" s="149">
        <f>'[1]1ste Stufe geändert'!$AY$29</f>
        <v>1649.5494799999999</v>
      </c>
      <c r="T49" s="119">
        <f>'[1]1ste Stufe geändert'!$AY$31</f>
        <v>440</v>
      </c>
      <c r="U49" s="83">
        <f>'[1]1ste Stufe geändert'!$AY$32</f>
        <v>16</v>
      </c>
      <c r="V49" s="125">
        <f>'[1]1ste Stufe geändert'!$AY$33</f>
        <v>0.91</v>
      </c>
      <c r="W49" s="123">
        <f>SUM('[1]1ste Stufe geändert'!AY$38:AY$40)</f>
        <v>27932.95</v>
      </c>
      <c r="X49" s="123">
        <f>SUM('[1]1ste Stufe geändert'!AY$42:AY$45)</f>
        <v>330573.5</v>
      </c>
      <c r="Y49" s="121">
        <f>'[1]1ste Stufe geändert'!$AY$47</f>
        <v>377425.95</v>
      </c>
      <c r="Z49" s="108">
        <f>'[1]1ste Stufe geändert'!$AY$129</f>
        <v>2221.9009103547673</v>
      </c>
      <c r="AA49" s="108">
        <f>'[1]1ste Stufe geändert'!$AY$130</f>
        <v>58.037678275290226</v>
      </c>
      <c r="AB49" s="108">
        <f>'[1]1ste Stufe geändert'!$AY$131</f>
        <v>135.49562189054726</v>
      </c>
      <c r="AC49" s="108">
        <f>'[1]1ste Stufe geändert'!$AY$132</f>
        <v>152.73294806011006</v>
      </c>
      <c r="AD49" s="108">
        <f>'[1]1ste Stufe geändert'!$AY$133</f>
        <v>100.4765671641791</v>
      </c>
      <c r="AE49" s="108">
        <f>'[1]1ste Stufe geändert'!$AY$134</f>
        <v>81.150066334991706</v>
      </c>
      <c r="AF49" s="107">
        <f t="shared" si="0"/>
        <v>2749.7937920798854</v>
      </c>
      <c r="AG49" s="108">
        <f>'[1]1ste Stufe geändert'!$AY$139</f>
        <v>2153.8110309680142</v>
      </c>
      <c r="AH49" s="108">
        <f>'[1]1ste Stufe geändert'!$AY$140</f>
        <v>56.936644628099174</v>
      </c>
      <c r="AI49" s="108">
        <f>'[1]1ste Stufe geändert'!$AY$141</f>
        <v>248.98441322314048</v>
      </c>
      <c r="AJ49" s="108">
        <f>'[1]1ste Stufe geändert'!$AY$142</f>
        <v>155.96751997948454</v>
      </c>
      <c r="AK49" s="108">
        <f>'[1]1ste Stufe geändert'!$AY$143</f>
        <v>75.417057851239676</v>
      </c>
      <c r="AL49" s="108">
        <f>'[1]1ste Stufe geändert'!$AY$144</f>
        <v>93.049140495867775</v>
      </c>
      <c r="AM49" s="107">
        <f t="shared" si="1"/>
        <v>2784.1658071458464</v>
      </c>
      <c r="AN49" s="122">
        <f>'[1]1ste Stufe geändert'!$AY$149</f>
        <v>2187.8559706613905</v>
      </c>
      <c r="AO49" s="123">
        <f>'[1]1ste Stufe geändert'!$AY$150</f>
        <v>57.487161451694703</v>
      </c>
      <c r="AP49" s="124">
        <f>'[1]1ste Stufe geändert'!$AY$151</f>
        <v>192.24001755684387</v>
      </c>
      <c r="AQ49" s="124">
        <f>'[1]1ste Stufe geändert'!$AY$152</f>
        <v>154.35023401979731</v>
      </c>
      <c r="AR49" s="123">
        <f>'[1]1ste Stufe geändert'!$AY$153</f>
        <v>87.946812507709382</v>
      </c>
      <c r="AS49" s="125">
        <f>'[1]1ste Stufe geändert'!$AY$154</f>
        <v>87.09960341542974</v>
      </c>
      <c r="AT49" s="107">
        <f t="shared" si="2"/>
        <v>2766.979799612865</v>
      </c>
      <c r="AU49" s="120">
        <f>'[1]1ste Stufe geändert'!$F$155</f>
        <v>3488.4776995690891</v>
      </c>
      <c r="AV49" s="126">
        <f>'[1]1ste Stufe geändert'!$F$160</f>
        <v>0.96</v>
      </c>
      <c r="AW49" s="203">
        <f>'[1]1ste Stufe geändert'!$AY$211</f>
        <v>0</v>
      </c>
      <c r="AX49" s="197">
        <f>'[1]1ste Stufe geändert'!$AY$177</f>
        <v>0.41934564265264651</v>
      </c>
      <c r="AY49" s="198">
        <f>'[1]1ste Stufe geändert'!$AY$185</f>
        <v>-2.8825471145837923E-2</v>
      </c>
      <c r="AZ49" s="198">
        <f>'[1]1ste Stufe geändert'!$AY$192</f>
        <v>-7.3805344606515791E-2</v>
      </c>
      <c r="BA49" s="198">
        <f>'[1]1ste Stufe geändert'!$AY$200</f>
        <v>2.3103695770591074E-2</v>
      </c>
      <c r="BB49" s="198">
        <f>'[1]1ste Stufe geändert'!$AY$204</f>
        <v>1.1550585524018628</v>
      </c>
      <c r="BC49" s="199">
        <f>'[1]1ste Stufe geändert'!$F$6</f>
        <v>249</v>
      </c>
      <c r="BD49" s="181">
        <f>'[1]1ste Stufe geändert'!$F$7</f>
        <v>0.9</v>
      </c>
      <c r="BE49" s="204">
        <f>'[1]1ste Stufe geändert'!$F$9</f>
        <v>18545.153011233546</v>
      </c>
      <c r="BF49" s="205">
        <f>'[1]1ste Stufe geändert'!$F$12</f>
        <v>11000</v>
      </c>
      <c r="BG49" s="182">
        <f>'[1]1ste Stufe geändert'!$F$10</f>
        <v>0.65</v>
      </c>
      <c r="BH49" s="182">
        <f t="shared" si="3"/>
        <v>0.65</v>
      </c>
      <c r="BI49" s="181">
        <f>'[1]1ste Stufe geändert'!$F$11</f>
        <v>0.2</v>
      </c>
      <c r="BJ49" s="126">
        <f>'[1]1ste Stufe geändert'!$F$13</f>
        <v>0.6</v>
      </c>
      <c r="BK49" s="181">
        <f>'[1]1ste Stufe geändert'!$F$14</f>
        <v>0.2</v>
      </c>
      <c r="BL49" s="150"/>
    </row>
    <row r="50" spans="1:64" x14ac:dyDescent="0.2">
      <c r="A50" s="77">
        <v>46</v>
      </c>
      <c r="B50" s="116" t="s">
        <v>61</v>
      </c>
      <c r="C50" s="137">
        <f>[1]Gesamtübersicht!$D50</f>
        <v>2935400</v>
      </c>
      <c r="D50" s="137">
        <f>[1]Gesamtübersicht!$E50</f>
        <v>0</v>
      </c>
      <c r="E50" s="137">
        <f>[1]Gesamtübersicht!$F50</f>
        <v>598200</v>
      </c>
      <c r="F50" s="137">
        <f>[1]Gesamtübersicht!$G50</f>
        <v>0</v>
      </c>
      <c r="G50" s="83"/>
      <c r="H50" s="83"/>
      <c r="I50" s="202"/>
      <c r="J50" s="145"/>
      <c r="K50" s="146">
        <f>[1]Gesamtübersicht!$J50</f>
        <v>0</v>
      </c>
      <c r="L50" s="147">
        <f>'[1]1ste Stufe geändert'!$AZ$19</f>
        <v>1.1499999999999999</v>
      </c>
      <c r="M50" s="104">
        <f>'[1]1ste Stufe geändert'!$AZ$23</f>
        <v>1.1000000000000001</v>
      </c>
      <c r="N50" s="117">
        <f>'[1]1ste Stufe geändert'!$AZ$20</f>
        <v>4798</v>
      </c>
      <c r="O50" s="117">
        <f>'[1]1ste Stufe geändert'!$AZ$24</f>
        <v>4839</v>
      </c>
      <c r="P50" s="148">
        <f>'[1]1ste Stufe geändert'!$AZ$26</f>
        <v>978.32300000000009</v>
      </c>
      <c r="Q50" s="117">
        <f>'[1]1ste Stufe geändert'!$AZ$27</f>
        <v>24</v>
      </c>
      <c r="R50" s="149">
        <f>'[1]1ste Stufe geändert'!$AZ$28</f>
        <v>0</v>
      </c>
      <c r="S50" s="149">
        <f>'[1]1ste Stufe geändert'!$AZ$29</f>
        <v>1864.1369000000002</v>
      </c>
      <c r="T50" s="119">
        <f>'[1]1ste Stufe geändert'!$AZ$31</f>
        <v>587</v>
      </c>
      <c r="U50" s="83">
        <f>'[1]1ste Stufe geändert'!$AZ$32</f>
        <v>17</v>
      </c>
      <c r="V50" s="125">
        <f>'[1]1ste Stufe geändert'!$AZ$33</f>
        <v>0.92</v>
      </c>
      <c r="W50" s="123">
        <f>SUM('[1]1ste Stufe geändert'!AZ$38:AZ$40)</f>
        <v>40513.5</v>
      </c>
      <c r="X50" s="123">
        <f>SUM('[1]1ste Stufe geändert'!AZ$42:AZ$45)</f>
        <v>451823.68000000005</v>
      </c>
      <c r="Y50" s="121">
        <f>'[1]1ste Stufe geändert'!$AZ$47</f>
        <v>447407.2</v>
      </c>
      <c r="Z50" s="108">
        <f>'[1]1ste Stufe geändert'!$AZ$129</f>
        <v>2253.674139404472</v>
      </c>
      <c r="AA50" s="108">
        <f>'[1]1ste Stufe geändert'!$AZ$130</f>
        <v>59.043476448520209</v>
      </c>
      <c r="AB50" s="108">
        <f>'[1]1ste Stufe geändert'!$AZ$131</f>
        <v>99.618163818257614</v>
      </c>
      <c r="AC50" s="108">
        <f>'[1]1ste Stufe geändert'!$AZ$132</f>
        <v>137.2438297053443</v>
      </c>
      <c r="AD50" s="108">
        <f>'[1]1ste Stufe geändert'!$AZ$133</f>
        <v>103.79383076281783</v>
      </c>
      <c r="AE50" s="108">
        <f>'[1]1ste Stufe geändert'!$AZ$134</f>
        <v>106.25695081283868</v>
      </c>
      <c r="AF50" s="107">
        <f t="shared" si="0"/>
        <v>2759.6303909522503</v>
      </c>
      <c r="AG50" s="108">
        <f>'[1]1ste Stufe geändert'!$AZ$139</f>
        <v>2243.2850603338011</v>
      </c>
      <c r="AH50" s="108">
        <f>'[1]1ste Stufe geändert'!$AZ$140</f>
        <v>46.427082041744164</v>
      </c>
      <c r="AI50" s="108">
        <f>'[1]1ste Stufe geändert'!$AZ$141</f>
        <v>111.14934903905767</v>
      </c>
      <c r="AJ50" s="108">
        <f>'[1]1ste Stufe geändert'!$AZ$142</f>
        <v>140.83176049235431</v>
      </c>
      <c r="AK50" s="108">
        <f>'[1]1ste Stufe geändert'!$AZ$143</f>
        <v>105.45701591237859</v>
      </c>
      <c r="AL50" s="108">
        <f>'[1]1ste Stufe geändert'!$AZ$144</f>
        <v>67.510022731969414</v>
      </c>
      <c r="AM50" s="107">
        <f t="shared" si="1"/>
        <v>2714.660290551305</v>
      </c>
      <c r="AN50" s="122">
        <f>'[1]1ste Stufe geändert'!$AZ$149</f>
        <v>2248.4795998691366</v>
      </c>
      <c r="AO50" s="123">
        <f>'[1]1ste Stufe geändert'!$AZ$150</f>
        <v>52.73527924513219</v>
      </c>
      <c r="AP50" s="124">
        <f>'[1]1ste Stufe geändert'!$AZ$151</f>
        <v>105.38375642865765</v>
      </c>
      <c r="AQ50" s="124">
        <f>'[1]1ste Stufe geändert'!$AZ$152</f>
        <v>139.0377950988493</v>
      </c>
      <c r="AR50" s="123">
        <f>'[1]1ste Stufe geändert'!$AZ$153</f>
        <v>104.62542333759822</v>
      </c>
      <c r="AS50" s="125">
        <f>'[1]1ste Stufe geändert'!$AZ$154</f>
        <v>86.883486772404041</v>
      </c>
      <c r="AT50" s="107">
        <f t="shared" si="2"/>
        <v>2737.1453407517774</v>
      </c>
      <c r="AU50" s="120">
        <f>'[1]1ste Stufe geändert'!$F$155</f>
        <v>3488.4776995690891</v>
      </c>
      <c r="AV50" s="126">
        <f>'[1]1ste Stufe geändert'!$F$160</f>
        <v>0.96</v>
      </c>
      <c r="AW50" s="203">
        <f>'[1]1ste Stufe geändert'!$AZ$211</f>
        <v>0</v>
      </c>
      <c r="AX50" s="197">
        <f>'[1]1ste Stufe geändert'!$AZ$177</f>
        <v>-0.26288475523842281</v>
      </c>
      <c r="AY50" s="198">
        <f>'[1]1ste Stufe geändert'!$AZ$185</f>
        <v>-2.5401085086418491E-2</v>
      </c>
      <c r="AZ50" s="198">
        <f>'[1]1ste Stufe geändert'!$AZ$192</f>
        <v>-7.3805344606515791E-2</v>
      </c>
      <c r="BA50" s="198">
        <f>'[1]1ste Stufe geändert'!$AZ$200</f>
        <v>-8.2381401280972721E-4</v>
      </c>
      <c r="BB50" s="198">
        <f>'[1]1ste Stufe geändert'!$AZ$204</f>
        <v>1.1550585524018628</v>
      </c>
      <c r="BC50" s="199">
        <f>'[1]1ste Stufe geändert'!$F$6</f>
        <v>249</v>
      </c>
      <c r="BD50" s="181">
        <f>'[1]1ste Stufe geändert'!$F$7</f>
        <v>0.9</v>
      </c>
      <c r="BE50" s="204">
        <f>'[1]1ste Stufe geändert'!$F$9</f>
        <v>18545.153011233546</v>
      </c>
      <c r="BF50" s="205">
        <f>'[1]1ste Stufe geändert'!$F$12</f>
        <v>11000</v>
      </c>
      <c r="BG50" s="182">
        <f>'[1]1ste Stufe geändert'!$F$10</f>
        <v>0.65</v>
      </c>
      <c r="BH50" s="182">
        <f t="shared" si="3"/>
        <v>0.65</v>
      </c>
      <c r="BI50" s="181">
        <f>'[1]1ste Stufe geändert'!$F$11</f>
        <v>0.2</v>
      </c>
      <c r="BJ50" s="126">
        <f>'[1]1ste Stufe geändert'!$F$13</f>
        <v>0.6</v>
      </c>
      <c r="BK50" s="181">
        <f>'[1]1ste Stufe geändert'!$F$14</f>
        <v>0.2</v>
      </c>
      <c r="BL50" s="150"/>
    </row>
    <row r="51" spans="1:64" x14ac:dyDescent="0.2">
      <c r="A51" s="77">
        <v>48</v>
      </c>
      <c r="B51" s="116" t="s">
        <v>62</v>
      </c>
      <c r="C51" s="137">
        <f>[1]Gesamtübersicht!$D51</f>
        <v>0</v>
      </c>
      <c r="D51" s="137">
        <f>[1]Gesamtübersicht!$E51</f>
        <v>175900</v>
      </c>
      <c r="E51" s="137">
        <f>[1]Gesamtübersicht!$F51</f>
        <v>0</v>
      </c>
      <c r="F51" s="137">
        <f>[1]Gesamtübersicht!$G51</f>
        <v>0</v>
      </c>
      <c r="G51" s="83"/>
      <c r="H51" s="83"/>
      <c r="I51" s="202"/>
      <c r="J51" s="145"/>
      <c r="K51" s="146">
        <f>[1]Gesamtübersicht!$J51</f>
        <v>0</v>
      </c>
      <c r="L51" s="147">
        <f>'[1]1ste Stufe geändert'!$BA$19</f>
        <v>1.23</v>
      </c>
      <c r="M51" s="104">
        <f>'[1]1ste Stufe geändert'!$BA$23</f>
        <v>1.19</v>
      </c>
      <c r="N51" s="117">
        <f>'[1]1ste Stufe geändert'!$BA$20</f>
        <v>5071</v>
      </c>
      <c r="O51" s="117">
        <f>'[1]1ste Stufe geändert'!$BA$24</f>
        <v>5167</v>
      </c>
      <c r="P51" s="148">
        <f>'[1]1ste Stufe geändert'!$BA$26</f>
        <v>1373.0800000000002</v>
      </c>
      <c r="Q51" s="117">
        <f>'[1]1ste Stufe geändert'!$BA$27</f>
        <v>259</v>
      </c>
      <c r="R51" s="149">
        <f>'[1]1ste Stufe geändert'!$BA$28</f>
        <v>2058.8519270952202</v>
      </c>
      <c r="S51" s="149">
        <f>'[1]1ste Stufe geändert'!$BA$29</f>
        <v>3358.5925400000001</v>
      </c>
      <c r="T51" s="119">
        <f>'[1]1ste Stufe geändert'!$BA$31</f>
        <v>574</v>
      </c>
      <c r="U51" s="83">
        <f>'[1]1ste Stufe geändert'!$BA$32</f>
        <v>10</v>
      </c>
      <c r="V51" s="125">
        <f>'[1]1ste Stufe geändert'!$BA$33</f>
        <v>0.91</v>
      </c>
      <c r="W51" s="123">
        <f>SUM('[1]1ste Stufe geändert'!BA$38:BA$40)</f>
        <v>72079</v>
      </c>
      <c r="X51" s="123">
        <f>SUM('[1]1ste Stufe geändert'!BA$42:BA$45)</f>
        <v>346119.41</v>
      </c>
      <c r="Y51" s="121">
        <f>'[1]1ste Stufe geändert'!$BA$47</f>
        <v>722297.9</v>
      </c>
      <c r="Z51" s="108">
        <f>'[1]1ste Stufe geändert'!$BA$129</f>
        <v>2669.4541678247533</v>
      </c>
      <c r="AA51" s="108">
        <f>'[1]1ste Stufe geändert'!$BA$130</f>
        <v>29.710707947150457</v>
      </c>
      <c r="AB51" s="108">
        <f>'[1]1ste Stufe geändert'!$BA$131</f>
        <v>102.55087753894695</v>
      </c>
      <c r="AC51" s="108">
        <f>'[1]1ste Stufe geändert'!$BA$132</f>
        <v>188.57639088722843</v>
      </c>
      <c r="AD51" s="108">
        <f>'[1]1ste Stufe geändert'!$BA$133</f>
        <v>134.88235062117926</v>
      </c>
      <c r="AE51" s="108">
        <f>'[1]1ste Stufe geändert'!$BA$134</f>
        <v>177.9663971603234</v>
      </c>
      <c r="AF51" s="107">
        <f t="shared" si="0"/>
        <v>3303.1408919795822</v>
      </c>
      <c r="AG51" s="108">
        <f>'[1]1ste Stufe geändert'!$BA$139</f>
        <v>2759.9908758642241</v>
      </c>
      <c r="AH51" s="108">
        <f>'[1]1ste Stufe geändert'!$BA$140</f>
        <v>54.791706986646034</v>
      </c>
      <c r="AI51" s="108">
        <f>'[1]1ste Stufe geändert'!$BA$141</f>
        <v>138.43285271917941</v>
      </c>
      <c r="AJ51" s="108">
        <f>'[1]1ste Stufe geändert'!$BA$142</f>
        <v>193.45409148413032</v>
      </c>
      <c r="AK51" s="108">
        <f>'[1]1ste Stufe geändert'!$BA$143</f>
        <v>103.69573253338494</v>
      </c>
      <c r="AL51" s="108">
        <f>'[1]1ste Stufe geändert'!$BA$144</f>
        <v>195.42937874975809</v>
      </c>
      <c r="AM51" s="107">
        <f t="shared" si="1"/>
        <v>3445.7946383373232</v>
      </c>
      <c r="AN51" s="122">
        <f>'[1]1ste Stufe geändert'!$BA$149</f>
        <v>2714.7225218444887</v>
      </c>
      <c r="AO51" s="123">
        <f>'[1]1ste Stufe geändert'!$BA$150</f>
        <v>42.251207466898244</v>
      </c>
      <c r="AP51" s="124">
        <f>'[1]1ste Stufe geändert'!$BA$151</f>
        <v>120.49186512906317</v>
      </c>
      <c r="AQ51" s="124">
        <f>'[1]1ste Stufe geändert'!$BA$152</f>
        <v>191.01524118567937</v>
      </c>
      <c r="AR51" s="123">
        <f>'[1]1ste Stufe geändert'!$BA$153</f>
        <v>119.28904157728209</v>
      </c>
      <c r="AS51" s="125">
        <f>'[1]1ste Stufe geändert'!$BA$154</f>
        <v>186.69788795504076</v>
      </c>
      <c r="AT51" s="107">
        <f t="shared" si="2"/>
        <v>3374.4677651584525</v>
      </c>
      <c r="AU51" s="120">
        <f>'[1]1ste Stufe geändert'!$F$155</f>
        <v>3488.4776995690891</v>
      </c>
      <c r="AV51" s="126">
        <f>'[1]1ste Stufe geändert'!$F$160</f>
        <v>0.96</v>
      </c>
      <c r="AW51" s="203">
        <f>'[1]1ste Stufe geändert'!$BA$211</f>
        <v>0</v>
      </c>
      <c r="AX51" s="197">
        <f>'[1]1ste Stufe geändert'!$BA$177</f>
        <v>0.1192836532855355</v>
      </c>
      <c r="AY51" s="198">
        <f>'[1]1ste Stufe geändert'!$BA$185</f>
        <v>5.7834772498819966E-3</v>
      </c>
      <c r="AZ51" s="198">
        <f>'[1]1ste Stufe geändert'!$BA$192</f>
        <v>1.1606873159567861E-2</v>
      </c>
      <c r="BA51" s="198">
        <f>'[1]1ste Stufe geändert'!$BA$200</f>
        <v>3.8754436013005211E-2</v>
      </c>
      <c r="BB51" s="198">
        <f>'[1]1ste Stufe geändert'!$BA$204</f>
        <v>1.1550585524018628</v>
      </c>
      <c r="BC51" s="199">
        <f>'[1]1ste Stufe geändert'!$F$6</f>
        <v>249</v>
      </c>
      <c r="BD51" s="181">
        <f>'[1]1ste Stufe geändert'!$F$7</f>
        <v>0.9</v>
      </c>
      <c r="BE51" s="204">
        <f>'[1]1ste Stufe geändert'!$F$9</f>
        <v>18545.153011233546</v>
      </c>
      <c r="BF51" s="205">
        <f>'[1]1ste Stufe geändert'!$F$12</f>
        <v>11000</v>
      </c>
      <c r="BG51" s="182">
        <f>'[1]1ste Stufe geändert'!$F$10</f>
        <v>0.65</v>
      </c>
      <c r="BH51" s="182">
        <f t="shared" si="3"/>
        <v>0.65</v>
      </c>
      <c r="BI51" s="181">
        <f>'[1]1ste Stufe geändert'!$F$11</f>
        <v>0.2</v>
      </c>
      <c r="BJ51" s="126">
        <f>'[1]1ste Stufe geändert'!$F$13</f>
        <v>0.6</v>
      </c>
      <c r="BK51" s="181">
        <f>'[1]1ste Stufe geändert'!$F$14</f>
        <v>0.2</v>
      </c>
      <c r="BL51" s="150"/>
    </row>
    <row r="52" spans="1:64" x14ac:dyDescent="0.2">
      <c r="A52" s="77">
        <v>50</v>
      </c>
      <c r="B52" s="116" t="s">
        <v>63</v>
      </c>
      <c r="C52" s="137">
        <f>[1]Gesamtübersicht!$D52</f>
        <v>1598100</v>
      </c>
      <c r="D52" s="137">
        <f>[1]Gesamtübersicht!$E52</f>
        <v>0</v>
      </c>
      <c r="E52" s="137">
        <f>[1]Gesamtübersicht!$F52</f>
        <v>1088800</v>
      </c>
      <c r="F52" s="137">
        <f>[1]Gesamtübersicht!$G52</f>
        <v>0</v>
      </c>
      <c r="G52" s="83"/>
      <c r="H52" s="83"/>
      <c r="I52" s="202"/>
      <c r="J52" s="145"/>
      <c r="K52" s="146">
        <f>[1]Gesamtübersicht!$J52</f>
        <v>0</v>
      </c>
      <c r="L52" s="147">
        <f>'[1]1ste Stufe geändert'!$BB$19</f>
        <v>1.38</v>
      </c>
      <c r="M52" s="104">
        <f>'[1]1ste Stufe geändert'!$BB$23</f>
        <v>1.3</v>
      </c>
      <c r="N52" s="117">
        <f>'[1]1ste Stufe geändert'!$BB$20</f>
        <v>6336</v>
      </c>
      <c r="O52" s="117">
        <f>'[1]1ste Stufe geändert'!$BB$24</f>
        <v>6417</v>
      </c>
      <c r="P52" s="148">
        <f>'[1]1ste Stufe geändert'!$BB$26</f>
        <v>881.64900000000011</v>
      </c>
      <c r="Q52" s="117">
        <f>'[1]1ste Stufe geändert'!$BB$27</f>
        <v>0</v>
      </c>
      <c r="R52" s="149">
        <f>'[1]1ste Stufe geändert'!$BB$28</f>
        <v>0</v>
      </c>
      <c r="S52" s="149">
        <f>'[1]1ste Stufe geändert'!$BB$29</f>
        <v>753.53891999999996</v>
      </c>
      <c r="T52" s="119">
        <f>'[1]1ste Stufe geändert'!$BB$31</f>
        <v>788</v>
      </c>
      <c r="U52" s="83">
        <f>'[1]1ste Stufe geändert'!$BB$32</f>
        <v>26</v>
      </c>
      <c r="V52" s="125">
        <f>'[1]1ste Stufe geändert'!$BB$33</f>
        <v>1.03</v>
      </c>
      <c r="W52" s="123">
        <f>SUM('[1]1ste Stufe geändert'!BB$38:BB$40)</f>
        <v>156662.25</v>
      </c>
      <c r="X52" s="123">
        <f>SUM('[1]1ste Stufe geändert'!BB$42:BB$45)</f>
        <v>1133442.8599999999</v>
      </c>
      <c r="Y52" s="121">
        <f>'[1]1ste Stufe geändert'!$BB$47</f>
        <v>858034.75</v>
      </c>
      <c r="Z52" s="108">
        <f>'[1]1ste Stufe geändert'!$BB$129</f>
        <v>2318.5272404459165</v>
      </c>
      <c r="AA52" s="108">
        <f>'[1]1ste Stufe geändert'!$BB$130</f>
        <v>101.88510890151515</v>
      </c>
      <c r="AB52" s="108">
        <f>'[1]1ste Stufe geändert'!$BB$131</f>
        <v>294.97661773989898</v>
      </c>
      <c r="AC52" s="108">
        <f>'[1]1ste Stufe geändert'!$BB$132</f>
        <v>167.88739843266262</v>
      </c>
      <c r="AD52" s="108">
        <f>'[1]1ste Stufe geändert'!$BB$133</f>
        <v>210.4542929292929</v>
      </c>
      <c r="AE52" s="108">
        <f>'[1]1ste Stufe geändert'!$BB$134</f>
        <v>73.612318497474746</v>
      </c>
      <c r="AF52" s="107">
        <f t="shared" si="0"/>
        <v>3167.3429769467612</v>
      </c>
      <c r="AG52" s="108">
        <f>'[1]1ste Stufe geändert'!$BB$139</f>
        <v>2302.5028196209037</v>
      </c>
      <c r="AH52" s="108">
        <f>'[1]1ste Stufe geändert'!$BB$140</f>
        <v>72.526180458158024</v>
      </c>
      <c r="AI52" s="108">
        <f>'[1]1ste Stufe geändert'!$BB$141</f>
        <v>283.74591709521582</v>
      </c>
      <c r="AJ52" s="108">
        <f>'[1]1ste Stufe geändert'!$BB$142</f>
        <v>171.86834790997611</v>
      </c>
      <c r="AK52" s="108">
        <f>'[1]1ste Stufe geändert'!$BB$143</f>
        <v>114.54707807386629</v>
      </c>
      <c r="AL52" s="108">
        <f>'[1]1ste Stufe geändert'!$BB$144</f>
        <v>80.903615396602774</v>
      </c>
      <c r="AM52" s="107">
        <f t="shared" si="1"/>
        <v>3026.0939585547226</v>
      </c>
      <c r="AN52" s="122">
        <f>'[1]1ste Stufe geändert'!$BB$149</f>
        <v>2310.5150300334099</v>
      </c>
      <c r="AO52" s="123">
        <f>'[1]1ste Stufe geändert'!$BB$150</f>
        <v>87.205644679836581</v>
      </c>
      <c r="AP52" s="124">
        <f>'[1]1ste Stufe geändert'!$BB$151</f>
        <v>289.36126741755743</v>
      </c>
      <c r="AQ52" s="124">
        <f>'[1]1ste Stufe geändert'!$BB$152</f>
        <v>169.87787317131938</v>
      </c>
      <c r="AR52" s="123">
        <f>'[1]1ste Stufe geändert'!$BB$153</f>
        <v>162.5006855015796</v>
      </c>
      <c r="AS52" s="125">
        <f>'[1]1ste Stufe geändert'!$BB$154</f>
        <v>77.257966947038767</v>
      </c>
      <c r="AT52" s="107">
        <f t="shared" si="2"/>
        <v>3096.7184677507416</v>
      </c>
      <c r="AU52" s="120">
        <f>'[1]1ste Stufe geändert'!$F$155</f>
        <v>3488.4776995690891</v>
      </c>
      <c r="AV52" s="126">
        <f>'[1]1ste Stufe geändert'!$F$160</f>
        <v>0.96</v>
      </c>
      <c r="AW52" s="203">
        <f>'[1]1ste Stufe geändert'!$BB$211</f>
        <v>0</v>
      </c>
      <c r="AX52" s="197">
        <f>'[1]1ste Stufe geändert'!$BB$177</f>
        <v>-0.65236556708012461</v>
      </c>
      <c r="AY52" s="198">
        <f>'[1]1ste Stufe geändert'!$BB$185</f>
        <v>-2.8825471145837923E-2</v>
      </c>
      <c r="AZ52" s="198">
        <f>'[1]1ste Stufe geändert'!$BB$192</f>
        <v>-7.3805344606515791E-2</v>
      </c>
      <c r="BA52" s="198">
        <f>'[1]1ste Stufe geändert'!$BB$200</f>
        <v>-4.0854522214085282E-2</v>
      </c>
      <c r="BB52" s="198">
        <f>'[1]1ste Stufe geändert'!$BB$204</f>
        <v>1.1550585524018628</v>
      </c>
      <c r="BC52" s="199">
        <f>'[1]1ste Stufe geändert'!$F$6</f>
        <v>249</v>
      </c>
      <c r="BD52" s="181">
        <f>'[1]1ste Stufe geändert'!$F$7</f>
        <v>0.9</v>
      </c>
      <c r="BE52" s="204">
        <f>'[1]1ste Stufe geändert'!$F$9</f>
        <v>18545.153011233546</v>
      </c>
      <c r="BF52" s="205">
        <f>'[1]1ste Stufe geändert'!$F$12</f>
        <v>11000</v>
      </c>
      <c r="BG52" s="182">
        <f>'[1]1ste Stufe geändert'!$F$10</f>
        <v>0.65</v>
      </c>
      <c r="BH52" s="182">
        <f t="shared" si="3"/>
        <v>0.65</v>
      </c>
      <c r="BI52" s="181">
        <f>'[1]1ste Stufe geändert'!$F$11</f>
        <v>0.2</v>
      </c>
      <c r="BJ52" s="126">
        <f>'[1]1ste Stufe geändert'!$F$13</f>
        <v>0.6</v>
      </c>
      <c r="BK52" s="181">
        <f>'[1]1ste Stufe geändert'!$F$14</f>
        <v>0.2</v>
      </c>
      <c r="BL52" s="150"/>
    </row>
    <row r="53" spans="1:64" x14ac:dyDescent="0.2">
      <c r="A53" s="77">
        <v>51</v>
      </c>
      <c r="B53" s="116" t="s">
        <v>64</v>
      </c>
      <c r="C53" s="137">
        <f>[1]Gesamtübersicht!$D53</f>
        <v>0</v>
      </c>
      <c r="D53" s="137">
        <f>[1]Gesamtübersicht!$E53</f>
        <v>0</v>
      </c>
      <c r="E53" s="137">
        <f>[1]Gesamtübersicht!$F53</f>
        <v>0</v>
      </c>
      <c r="F53" s="137">
        <f>[1]Gesamtübersicht!$G53</f>
        <v>15000</v>
      </c>
      <c r="G53" s="83"/>
      <c r="H53" s="83"/>
      <c r="I53" s="202"/>
      <c r="J53" s="145"/>
      <c r="K53" s="146">
        <f>[1]Gesamtübersicht!$J53</f>
        <v>0</v>
      </c>
      <c r="L53" s="147">
        <f>'[1]1ste Stufe geändert'!$BC$19</f>
        <v>1.19</v>
      </c>
      <c r="M53" s="104">
        <f>'[1]1ste Stufe geändert'!$BC$23</f>
        <v>1.19</v>
      </c>
      <c r="N53" s="117">
        <f>'[1]1ste Stufe geändert'!$BC$20</f>
        <v>3724</v>
      </c>
      <c r="O53" s="117">
        <f>'[1]1ste Stufe geändert'!$BC$24</f>
        <v>3710</v>
      </c>
      <c r="P53" s="148">
        <f>'[1]1ste Stufe geändert'!$BC$26</f>
        <v>542.88499999999988</v>
      </c>
      <c r="Q53" s="117">
        <f>'[1]1ste Stufe geändert'!$BC$27</f>
        <v>0</v>
      </c>
      <c r="R53" s="149">
        <f>'[1]1ste Stufe geändert'!$BC$28</f>
        <v>0</v>
      </c>
      <c r="S53" s="149">
        <f>'[1]1ste Stufe geändert'!$BC$29</f>
        <v>597.65724999999998</v>
      </c>
      <c r="T53" s="119">
        <f>'[1]1ste Stufe geändert'!$BC$31</f>
        <v>402</v>
      </c>
      <c r="U53" s="83">
        <f>'[1]1ste Stufe geändert'!$BC$32</f>
        <v>7</v>
      </c>
      <c r="V53" s="125">
        <f>'[1]1ste Stufe geändert'!$BC$33</f>
        <v>0.94</v>
      </c>
      <c r="W53" s="123">
        <f>SUM('[1]1ste Stufe geändert'!BC$38:BC$40)</f>
        <v>17852.650000000001</v>
      </c>
      <c r="X53" s="123">
        <f>SUM('[1]1ste Stufe geändert'!BC$42:BC$45)</f>
        <v>672508.55999999994</v>
      </c>
      <c r="Y53" s="121">
        <f>'[1]1ste Stufe geändert'!$BC$47</f>
        <v>554494.89999999991</v>
      </c>
      <c r="Z53" s="108">
        <f>'[1]1ste Stufe geändert'!$BC$129</f>
        <v>3078.0261777998335</v>
      </c>
      <c r="AA53" s="108">
        <f>'[1]1ste Stufe geändert'!$BC$130</f>
        <v>63.699248120300751</v>
      </c>
      <c r="AB53" s="108">
        <f>'[1]1ste Stufe geändert'!$BC$131</f>
        <v>209.48504296455422</v>
      </c>
      <c r="AC53" s="108">
        <f>'[1]1ste Stufe geändert'!$BC$132</f>
        <v>182.47255419837632</v>
      </c>
      <c r="AD53" s="108">
        <f>'[1]1ste Stufe geändert'!$BC$133</f>
        <v>78.928034371643392</v>
      </c>
      <c r="AE53" s="108">
        <f>'[1]1ste Stufe geändert'!$BC$134</f>
        <v>110.1111170784103</v>
      </c>
      <c r="AF53" s="107">
        <f t="shared" si="0"/>
        <v>3722.7221745331181</v>
      </c>
      <c r="AG53" s="108">
        <f>'[1]1ste Stufe geändert'!$BC$139</f>
        <v>2901.7622337249763</v>
      </c>
      <c r="AH53" s="108">
        <f>'[1]1ste Stufe geändert'!$BC$140</f>
        <v>64.565754716981118</v>
      </c>
      <c r="AI53" s="108">
        <f>'[1]1ste Stufe geändert'!$BC$141</f>
        <v>227.26017520215635</v>
      </c>
      <c r="AJ53" s="108">
        <f>'[1]1ste Stufe geändert'!$BC$142</f>
        <v>187.23625768345732</v>
      </c>
      <c r="AK53" s="108">
        <f>'[1]1ste Stufe geändert'!$BC$143</f>
        <v>111.55136118598382</v>
      </c>
      <c r="AL53" s="108">
        <f>'[1]1ste Stufe geändert'!$BC$144</f>
        <v>145.72665768194071</v>
      </c>
      <c r="AM53" s="107">
        <f t="shared" si="1"/>
        <v>3638.1024401954955</v>
      </c>
      <c r="AN53" s="122">
        <f>'[1]1ste Stufe geändert'!$BC$149</f>
        <v>2989.8942057624049</v>
      </c>
      <c r="AO53" s="123">
        <f>'[1]1ste Stufe geändert'!$BC$150</f>
        <v>64.132501418640942</v>
      </c>
      <c r="AP53" s="124">
        <f>'[1]1ste Stufe geändert'!$BC$151</f>
        <v>218.37260908335529</v>
      </c>
      <c r="AQ53" s="124">
        <f>'[1]1ste Stufe geändert'!$BC$152</f>
        <v>184.85440594091682</v>
      </c>
      <c r="AR53" s="123">
        <f>'[1]1ste Stufe geändert'!$BC$153</f>
        <v>95.239697778813607</v>
      </c>
      <c r="AS53" s="125">
        <f>'[1]1ste Stufe geändert'!$BC$154</f>
        <v>127.91888738017551</v>
      </c>
      <c r="AT53" s="107">
        <f t="shared" si="2"/>
        <v>3680.4123073643068</v>
      </c>
      <c r="AU53" s="120">
        <f>'[1]1ste Stufe geändert'!$F$155</f>
        <v>3488.4776995690891</v>
      </c>
      <c r="AV53" s="126">
        <f>'[1]1ste Stufe geändert'!$F$160</f>
        <v>0.96</v>
      </c>
      <c r="AW53" s="203">
        <f>'[1]1ste Stufe geändert'!$BC$211</f>
        <v>-0.27509794289200418</v>
      </c>
      <c r="AX53" s="197">
        <f>'[1]1ste Stufe geändert'!$BC$177</f>
        <v>-0.59863178015656748</v>
      </c>
      <c r="AY53" s="198">
        <f>'[1]1ste Stufe geändert'!$BC$185</f>
        <v>-2.8825471145837923E-2</v>
      </c>
      <c r="AZ53" s="198">
        <f>'[1]1ste Stufe geändert'!$BC$192</f>
        <v>-7.3805344606515791E-2</v>
      </c>
      <c r="BA53" s="198">
        <f>'[1]1ste Stufe geändert'!$BC$200</f>
        <v>-3.4327555272673345E-2</v>
      </c>
      <c r="BB53" s="198">
        <f>'[1]1ste Stufe geändert'!$BC$204</f>
        <v>1.1550585524018628</v>
      </c>
      <c r="BC53" s="199">
        <f>'[1]1ste Stufe geändert'!$F$6</f>
        <v>249</v>
      </c>
      <c r="BD53" s="181">
        <f>'[1]1ste Stufe geändert'!$F$7</f>
        <v>0.9</v>
      </c>
      <c r="BE53" s="204">
        <f>'[1]1ste Stufe geändert'!$F$9</f>
        <v>18545.153011233546</v>
      </c>
      <c r="BF53" s="205">
        <f>'[1]1ste Stufe geändert'!$F$12</f>
        <v>11000</v>
      </c>
      <c r="BG53" s="182">
        <f>'[1]1ste Stufe geändert'!$F$10</f>
        <v>0.65</v>
      </c>
      <c r="BH53" s="182">
        <f t="shared" si="3"/>
        <v>0.65</v>
      </c>
      <c r="BI53" s="181">
        <f>'[1]1ste Stufe geändert'!$F$11</f>
        <v>0.2</v>
      </c>
      <c r="BJ53" s="126">
        <f>'[1]1ste Stufe geändert'!$F$13</f>
        <v>0.6</v>
      </c>
      <c r="BK53" s="181">
        <f>'[1]1ste Stufe geändert'!$F$14</f>
        <v>0.2</v>
      </c>
      <c r="BL53" s="150"/>
    </row>
    <row r="54" spans="1:64" x14ac:dyDescent="0.2">
      <c r="A54" s="77">
        <v>52</v>
      </c>
      <c r="B54" s="116" t="s">
        <v>65</v>
      </c>
      <c r="C54" s="137">
        <f>[1]Gesamtübersicht!$D54</f>
        <v>0</v>
      </c>
      <c r="D54" s="137">
        <f>[1]Gesamtübersicht!$E54</f>
        <v>0</v>
      </c>
      <c r="E54" s="137">
        <f>[1]Gesamtübersicht!$F54</f>
        <v>0</v>
      </c>
      <c r="F54" s="137">
        <f>[1]Gesamtübersicht!$G54</f>
        <v>0</v>
      </c>
      <c r="G54" s="83"/>
      <c r="H54" s="83"/>
      <c r="I54" s="202"/>
      <c r="J54" s="145"/>
      <c r="K54" s="146">
        <f>[1]Gesamtübersicht!$J54</f>
        <v>0</v>
      </c>
      <c r="L54" s="147">
        <f>'[1]1ste Stufe geändert'!$BD$19</f>
        <v>0.8</v>
      </c>
      <c r="M54" s="104">
        <f>'[1]1ste Stufe geändert'!$BD$23</f>
        <v>0.8</v>
      </c>
      <c r="N54" s="117">
        <f>'[1]1ste Stufe geändert'!$BD$20</f>
        <v>26989</v>
      </c>
      <c r="O54" s="117">
        <f>'[1]1ste Stufe geändert'!$BD$24</f>
        <v>26999</v>
      </c>
      <c r="P54" s="148">
        <f>'[1]1ste Stufe geändert'!$BD$26</f>
        <v>2665.674</v>
      </c>
      <c r="Q54" s="117">
        <f>'[1]1ste Stufe geändert'!$BD$27</f>
        <v>0</v>
      </c>
      <c r="R54" s="149">
        <f>'[1]1ste Stufe geändert'!$BD$28</f>
        <v>4402.5420394262401</v>
      </c>
      <c r="S54" s="149">
        <f>'[1]1ste Stufe geändert'!$BD$29</f>
        <v>3136.8577</v>
      </c>
      <c r="T54" s="119">
        <f>'[1]1ste Stufe geändert'!$BD$31</f>
        <v>2703</v>
      </c>
      <c r="U54" s="83">
        <f>'[1]1ste Stufe geändert'!$BD$32</f>
        <v>42</v>
      </c>
      <c r="V54" s="125">
        <f>'[1]1ste Stufe geändert'!$BD$33</f>
        <v>0.92</v>
      </c>
      <c r="W54" s="123">
        <f>SUM('[1]1ste Stufe geändert'!BD$38:BD$40)</f>
        <v>623321.29999999993</v>
      </c>
      <c r="X54" s="123">
        <f>SUM('[1]1ste Stufe geändert'!BD$42:BD$45)</f>
        <v>3979312.1199999996</v>
      </c>
      <c r="Y54" s="121">
        <f>'[1]1ste Stufe geändert'!$BD$47</f>
        <v>3647936.0999999996</v>
      </c>
      <c r="Z54" s="108">
        <f>'[1]1ste Stufe geändert'!$BD$129</f>
        <v>4290.0808504180723</v>
      </c>
      <c r="AA54" s="108">
        <f>'[1]1ste Stufe geändert'!$BD$130</f>
        <v>78.913203527362995</v>
      </c>
      <c r="AB54" s="108">
        <f>'[1]1ste Stufe geändert'!$BD$131</f>
        <v>733.33212790396078</v>
      </c>
      <c r="AC54" s="108">
        <f>'[1]1ste Stufe geändert'!$BD$132</f>
        <v>220.32216991247802</v>
      </c>
      <c r="AD54" s="108">
        <f>'[1]1ste Stufe geändert'!$BD$133</f>
        <v>82.344301382044534</v>
      </c>
      <c r="AE54" s="108">
        <f>'[1]1ste Stufe geändert'!$BD$134</f>
        <v>184.20215272888953</v>
      </c>
      <c r="AF54" s="107">
        <f t="shared" si="0"/>
        <v>5589.1948058728085</v>
      </c>
      <c r="AG54" s="108">
        <f>'[1]1ste Stufe geändert'!$BD$139</f>
        <v>4597.8467673135519</v>
      </c>
      <c r="AH54" s="108">
        <f>'[1]1ste Stufe geändert'!$BD$140</f>
        <v>77.155609467017314</v>
      </c>
      <c r="AI54" s="108">
        <f>'[1]1ste Stufe geändert'!$BD$141</f>
        <v>767.07620837808815</v>
      </c>
      <c r="AJ54" s="108">
        <f>'[1]1ste Stufe geändert'!$BD$142</f>
        <v>233.69154006412487</v>
      </c>
      <c r="AK54" s="108">
        <f>'[1]1ste Stufe geändert'!$BD$143</f>
        <v>130.78234008666988</v>
      </c>
      <c r="AL54" s="108">
        <f>'[1]1ste Stufe geändert'!$BD$144</f>
        <v>101.650901885255</v>
      </c>
      <c r="AM54" s="107">
        <f t="shared" si="1"/>
        <v>5908.2033671947074</v>
      </c>
      <c r="AN54" s="122">
        <f>'[1]1ste Stufe geändert'!$BD$149</f>
        <v>4443.9638088658121</v>
      </c>
      <c r="AO54" s="123">
        <f>'[1]1ste Stufe geändert'!$BD$150</f>
        <v>78.034406497190162</v>
      </c>
      <c r="AP54" s="124">
        <f>'[1]1ste Stufe geändert'!$BD$151</f>
        <v>750.20416814102441</v>
      </c>
      <c r="AQ54" s="124">
        <f>'[1]1ste Stufe geändert'!$BD$152</f>
        <v>227.00685498830143</v>
      </c>
      <c r="AR54" s="123">
        <f>'[1]1ste Stufe geändert'!$BD$153</f>
        <v>106.56332073435721</v>
      </c>
      <c r="AS54" s="125">
        <f>'[1]1ste Stufe geändert'!$BD$154</f>
        <v>142.92652730707226</v>
      </c>
      <c r="AT54" s="107">
        <f t="shared" si="2"/>
        <v>5748.6990865337584</v>
      </c>
      <c r="AU54" s="120">
        <f>'[1]1ste Stufe geändert'!$F$155</f>
        <v>3488.4776995690891</v>
      </c>
      <c r="AV54" s="126">
        <f>'[1]1ste Stufe geändert'!$F$160</f>
        <v>0.96</v>
      </c>
      <c r="AW54" s="203">
        <f>'[1]1ste Stufe geändert'!$BD$211</f>
        <v>-1</v>
      </c>
      <c r="AX54" s="197">
        <f>'[1]1ste Stufe geändert'!$BD$177</f>
        <v>-0.8847989137133685</v>
      </c>
      <c r="AY54" s="198">
        <f>'[1]1ste Stufe geändert'!$BD$185</f>
        <v>-2.8825471145837923E-2</v>
      </c>
      <c r="AZ54" s="198">
        <f>'[1]1ste Stufe geändert'!$BD$192</f>
        <v>0.10883570618840177</v>
      </c>
      <c r="BA54" s="198">
        <f>'[1]1ste Stufe geändert'!$BD$200</f>
        <v>-4.1040520518752864E-2</v>
      </c>
      <c r="BB54" s="198">
        <f>'[1]1ste Stufe geändert'!$BD$204</f>
        <v>1.1550585524018628</v>
      </c>
      <c r="BC54" s="199">
        <f>'[1]1ste Stufe geändert'!$F$6</f>
        <v>249</v>
      </c>
      <c r="BD54" s="181">
        <f>'[1]1ste Stufe geändert'!$F$7</f>
        <v>0.9</v>
      </c>
      <c r="BE54" s="204">
        <f>'[1]1ste Stufe geändert'!$F$9</f>
        <v>18545.153011233546</v>
      </c>
      <c r="BF54" s="205">
        <f>'[1]1ste Stufe geändert'!$F$12</f>
        <v>11000</v>
      </c>
      <c r="BG54" s="182">
        <f>'[1]1ste Stufe geändert'!$F$10</f>
        <v>0.65</v>
      </c>
      <c r="BH54" s="182">
        <f t="shared" si="3"/>
        <v>0.65</v>
      </c>
      <c r="BI54" s="181">
        <f>'[1]1ste Stufe geändert'!$F$11</f>
        <v>0.2</v>
      </c>
      <c r="BJ54" s="126">
        <f>'[1]1ste Stufe geändert'!$F$13</f>
        <v>0.6</v>
      </c>
      <c r="BK54" s="181">
        <f>'[1]1ste Stufe geändert'!$F$14</f>
        <v>0.2</v>
      </c>
      <c r="BL54" s="150"/>
    </row>
    <row r="55" spans="1:64" x14ac:dyDescent="0.2">
      <c r="A55" s="77">
        <v>54</v>
      </c>
      <c r="B55" s="116" t="s">
        <v>66</v>
      </c>
      <c r="C55" s="137">
        <f>[1]Gesamtübersicht!$D55</f>
        <v>2582300</v>
      </c>
      <c r="D55" s="137">
        <f>[1]Gesamtübersicht!$E55</f>
        <v>1516500</v>
      </c>
      <c r="E55" s="137">
        <f>[1]Gesamtübersicht!$F55</f>
        <v>1152200</v>
      </c>
      <c r="F55" s="137">
        <f>[1]Gesamtübersicht!$G55</f>
        <v>97400</v>
      </c>
      <c r="G55" s="83"/>
      <c r="H55" s="83"/>
      <c r="I55" s="202"/>
      <c r="J55" s="145"/>
      <c r="K55" s="146">
        <f>[1]Gesamtübersicht!$J55</f>
        <v>0</v>
      </c>
      <c r="L55" s="147">
        <f>'[1]1ste Stufe geändert'!$BE$19</f>
        <v>1.23</v>
      </c>
      <c r="M55" s="104">
        <f>'[1]1ste Stufe geändert'!$BE$23</f>
        <v>1.21</v>
      </c>
      <c r="N55" s="117">
        <f>'[1]1ste Stufe geändert'!$BE$20</f>
        <v>9477</v>
      </c>
      <c r="O55" s="117">
        <f>'[1]1ste Stufe geändert'!$BE$24</f>
        <v>9605</v>
      </c>
      <c r="P55" s="148">
        <f>'[1]1ste Stufe geändert'!$BE$26</f>
        <v>3409.0288</v>
      </c>
      <c r="Q55" s="117">
        <f>'[1]1ste Stufe geändert'!$BE$27</f>
        <v>748</v>
      </c>
      <c r="R55" s="149">
        <f>'[1]1ste Stufe geändert'!$BE$28</f>
        <v>4343.0082439110001</v>
      </c>
      <c r="S55" s="149">
        <f>'[1]1ste Stufe geändert'!$BE$29</f>
        <v>5489.1676099999995</v>
      </c>
      <c r="T55" s="119">
        <f>'[1]1ste Stufe geändert'!$BE$31</f>
        <v>1169</v>
      </c>
      <c r="U55" s="83">
        <f>'[1]1ste Stufe geändert'!$BE$32</f>
        <v>17</v>
      </c>
      <c r="V55" s="125">
        <f>'[1]1ste Stufe geändert'!$BE$33</f>
        <v>0.91</v>
      </c>
      <c r="W55" s="123">
        <f>SUM('[1]1ste Stufe geändert'!BE$38:BE$40)</f>
        <v>223026.8</v>
      </c>
      <c r="X55" s="123">
        <f>SUM('[1]1ste Stufe geändert'!BE$42:BE$45)</f>
        <v>848989.29999999993</v>
      </c>
      <c r="Y55" s="121">
        <f>'[1]1ste Stufe geändert'!$BE$47</f>
        <v>1833372.35</v>
      </c>
      <c r="Z55" s="108">
        <f>'[1]1ste Stufe geändert'!$BE$129</f>
        <v>2467.5458581087414</v>
      </c>
      <c r="AA55" s="108">
        <f>'[1]1ste Stufe geändert'!$BE$130</f>
        <v>49.134536245647354</v>
      </c>
      <c r="AB55" s="108">
        <f>'[1]1ste Stufe geändert'!$BE$131</f>
        <v>149.1860768175583</v>
      </c>
      <c r="AC55" s="108">
        <f>'[1]1ste Stufe geändert'!$BE$132</f>
        <v>169.45314638076692</v>
      </c>
      <c r="AD55" s="108">
        <f>'[1]1ste Stufe geändert'!$BE$133</f>
        <v>111.59025535507018</v>
      </c>
      <c r="AE55" s="108">
        <f>'[1]1ste Stufe geändert'!$BE$134</f>
        <v>115.58422496570644</v>
      </c>
      <c r="AF55" s="107">
        <f t="shared" si="0"/>
        <v>3062.4940978734908</v>
      </c>
      <c r="AG55" s="108">
        <f>'[1]1ste Stufe geändert'!$BE$139</f>
        <v>2403.9180884305447</v>
      </c>
      <c r="AH55" s="108">
        <f>'[1]1ste Stufe geändert'!$BE$140</f>
        <v>55.819619989588766</v>
      </c>
      <c r="AI55" s="108">
        <f>'[1]1ste Stufe geändert'!$BE$141</f>
        <v>206.01102550754814</v>
      </c>
      <c r="AJ55" s="108">
        <f>'[1]1ste Stufe geändert'!$BE$142</f>
        <v>173.56923875674195</v>
      </c>
      <c r="AK55" s="108">
        <f>'[1]1ste Stufe geändert'!$BE$143</f>
        <v>110.14677771993753</v>
      </c>
      <c r="AL55" s="108">
        <f>'[1]1ste Stufe geändert'!$BE$144</f>
        <v>140.95939614783967</v>
      </c>
      <c r="AM55" s="107">
        <f t="shared" si="1"/>
        <v>3090.4241465522009</v>
      </c>
      <c r="AN55" s="122">
        <f>'[1]1ste Stufe geändert'!$BE$149</f>
        <v>2435.7319732696433</v>
      </c>
      <c r="AO55" s="123">
        <f>'[1]1ste Stufe geändert'!$BE$150</f>
        <v>52.477078117618063</v>
      </c>
      <c r="AP55" s="124">
        <f>'[1]1ste Stufe geändert'!$BE$151</f>
        <v>177.59855116255324</v>
      </c>
      <c r="AQ55" s="124">
        <f>'[1]1ste Stufe geändert'!$BE$152</f>
        <v>171.51119256875444</v>
      </c>
      <c r="AR55" s="123">
        <f>'[1]1ste Stufe geändert'!$BE$153</f>
        <v>110.86851653750387</v>
      </c>
      <c r="AS55" s="125">
        <f>'[1]1ste Stufe geändert'!$BE$154</f>
        <v>128.27181055677306</v>
      </c>
      <c r="AT55" s="107">
        <f t="shared" si="2"/>
        <v>3076.4591222128456</v>
      </c>
      <c r="AU55" s="120">
        <f>'[1]1ste Stufe geändert'!$F$155</f>
        <v>3488.4776995690891</v>
      </c>
      <c r="AV55" s="126">
        <f>'[1]1ste Stufe geändert'!$F$160</f>
        <v>0.96</v>
      </c>
      <c r="AW55" s="203">
        <f>'[1]1ste Stufe geändert'!$BE$211</f>
        <v>0</v>
      </c>
      <c r="AX55" s="197">
        <f>'[1]1ste Stufe geändert'!$BE$177</f>
        <v>0.65546248407008556</v>
      </c>
      <c r="AY55" s="198">
        <f>'[1]1ste Stufe geändert'!$BE$185</f>
        <v>2.4943450847329341E-2</v>
      </c>
      <c r="AZ55" s="198">
        <f>'[1]1ste Stufe geändert'!$BE$192</f>
        <v>0.10636592512252235</v>
      </c>
      <c r="BA55" s="198">
        <f>'[1]1ste Stufe geändert'!$BE$200</f>
        <v>2.7017781912733924E-2</v>
      </c>
      <c r="BB55" s="198">
        <f>'[1]1ste Stufe geändert'!$BE$204</f>
        <v>1.1550585524018628</v>
      </c>
      <c r="BC55" s="199">
        <f>'[1]1ste Stufe geändert'!$F$6</f>
        <v>249</v>
      </c>
      <c r="BD55" s="181">
        <f>'[1]1ste Stufe geändert'!$F$7</f>
        <v>0.9</v>
      </c>
      <c r="BE55" s="204">
        <f>'[1]1ste Stufe geändert'!$F$9</f>
        <v>18545.153011233546</v>
      </c>
      <c r="BF55" s="205">
        <f>'[1]1ste Stufe geändert'!$F$12</f>
        <v>11000</v>
      </c>
      <c r="BG55" s="182">
        <f>'[1]1ste Stufe geändert'!$F$10</f>
        <v>0.65</v>
      </c>
      <c r="BH55" s="182">
        <f t="shared" si="3"/>
        <v>0.65</v>
      </c>
      <c r="BI55" s="181">
        <f>'[1]1ste Stufe geändert'!$F$11</f>
        <v>0.2</v>
      </c>
      <c r="BJ55" s="126">
        <f>'[1]1ste Stufe geändert'!$F$13</f>
        <v>0.6</v>
      </c>
      <c r="BK55" s="181">
        <f>'[1]1ste Stufe geändert'!$F$14</f>
        <v>0.2</v>
      </c>
      <c r="BL55" s="150"/>
    </row>
    <row r="56" spans="1:64" x14ac:dyDescent="0.2">
      <c r="A56" s="77">
        <v>57</v>
      </c>
      <c r="B56" s="116" t="s">
        <v>67</v>
      </c>
      <c r="C56" s="137">
        <f>[1]Gesamtübersicht!$D56</f>
        <v>892400</v>
      </c>
      <c r="D56" s="137">
        <f>[1]Gesamtübersicht!$E56</f>
        <v>2255900</v>
      </c>
      <c r="E56" s="137">
        <f>[1]Gesamtübersicht!$F56</f>
        <v>266400</v>
      </c>
      <c r="F56" s="137">
        <f>[1]Gesamtübersicht!$G56</f>
        <v>0</v>
      </c>
      <c r="G56" s="83"/>
      <c r="H56" s="83"/>
      <c r="I56" s="202"/>
      <c r="J56" s="145"/>
      <c r="K56" s="146">
        <f>[1]Gesamtübersicht!$J56</f>
        <v>0</v>
      </c>
      <c r="L56" s="147">
        <f>'[1]1ste Stufe geändert'!$BF$19</f>
        <v>1.48</v>
      </c>
      <c r="M56" s="104">
        <f>'[1]1ste Stufe geändert'!$BF$23</f>
        <v>1.38</v>
      </c>
      <c r="N56" s="117">
        <f>'[1]1ste Stufe geändert'!$BF$20</f>
        <v>2662</v>
      </c>
      <c r="O56" s="117">
        <f>'[1]1ste Stufe geändert'!$BF$24</f>
        <v>2626</v>
      </c>
      <c r="P56" s="148">
        <f>'[1]1ste Stufe geändert'!$BF$26</f>
        <v>2061.9035999999996</v>
      </c>
      <c r="Q56" s="117">
        <f>'[1]1ste Stufe geändert'!$BF$27</f>
        <v>2626</v>
      </c>
      <c r="R56" s="149">
        <f>'[1]1ste Stufe geändert'!$BF$28</f>
        <v>3807.51387128538</v>
      </c>
      <c r="S56" s="149">
        <f>'[1]1ste Stufe geändert'!$BF$29</f>
        <v>8752.8400199999996</v>
      </c>
      <c r="T56" s="119">
        <f>'[1]1ste Stufe geändert'!$BF$31</f>
        <v>316</v>
      </c>
      <c r="U56" s="83">
        <f>'[1]1ste Stufe geändert'!$BF$32</f>
        <v>3</v>
      </c>
      <c r="V56" s="125">
        <f>'[1]1ste Stufe geändert'!$BF$33</f>
        <v>0.9</v>
      </c>
      <c r="W56" s="123">
        <f>SUM('[1]1ste Stufe geändert'!BF$38:BF$40)</f>
        <v>91248.3</v>
      </c>
      <c r="X56" s="123">
        <f>SUM('[1]1ste Stufe geändert'!BF$42:BF$45)</f>
        <v>302259.74</v>
      </c>
      <c r="Y56" s="121">
        <f>'[1]1ste Stufe geändert'!$BF$47</f>
        <v>396028.5</v>
      </c>
      <c r="Z56" s="108">
        <f>'[1]1ste Stufe geändert'!$BF$129</f>
        <v>2310.3221951233509</v>
      </c>
      <c r="AA56" s="108">
        <f>'[1]1ste Stufe geändert'!$BF$130</f>
        <v>106.75864012021037</v>
      </c>
      <c r="AB56" s="108">
        <f>'[1]1ste Stufe geändert'!$BF$131</f>
        <v>99.595867768595042</v>
      </c>
      <c r="AC56" s="108">
        <f>'[1]1ste Stufe geändert'!$BF$132</f>
        <v>251.18171303410512</v>
      </c>
      <c r="AD56" s="108">
        <f>'[1]1ste Stufe geändert'!$BF$133</f>
        <v>110.12556348610067</v>
      </c>
      <c r="AE56" s="108">
        <f>'[1]1ste Stufe geändert'!$BF$134</f>
        <v>82.573685199098421</v>
      </c>
      <c r="AF56" s="107">
        <f t="shared" si="0"/>
        <v>2960.5576647314601</v>
      </c>
      <c r="AG56" s="108">
        <f>'[1]1ste Stufe geändert'!$BF$139</f>
        <v>2369.8247914115864</v>
      </c>
      <c r="AH56" s="108">
        <f>'[1]1ste Stufe geändert'!$BF$140</f>
        <v>113.14906702208683</v>
      </c>
      <c r="AI56" s="108">
        <f>'[1]1ste Stufe geändert'!$BF$141</f>
        <v>110.86723153084539</v>
      </c>
      <c r="AJ56" s="108">
        <f>'[1]1ste Stufe geändert'!$BF$142</f>
        <v>264.79822203461998</v>
      </c>
      <c r="AK56" s="108">
        <f>'[1]1ste Stufe geändert'!$BF$143</f>
        <v>96.748686214775319</v>
      </c>
      <c r="AL56" s="108">
        <f>'[1]1ste Stufe geändert'!$BF$144</f>
        <v>111.44384996191927</v>
      </c>
      <c r="AM56" s="107">
        <f t="shared" si="1"/>
        <v>3066.8318481758329</v>
      </c>
      <c r="AN56" s="122">
        <f>'[1]1ste Stufe geändert'!$BF$149</f>
        <v>2340.0734932674686</v>
      </c>
      <c r="AO56" s="123">
        <f>'[1]1ste Stufe geändert'!$BF$150</f>
        <v>109.9538535711486</v>
      </c>
      <c r="AP56" s="124">
        <f>'[1]1ste Stufe geändert'!$BF$151</f>
        <v>105.23154964972022</v>
      </c>
      <c r="AQ56" s="124">
        <f>'[1]1ste Stufe geändert'!$BF$152</f>
        <v>257.98996753436256</v>
      </c>
      <c r="AR56" s="123">
        <f>'[1]1ste Stufe geändert'!$BF$153</f>
        <v>103.437124850438</v>
      </c>
      <c r="AS56" s="125">
        <f>'[1]1ste Stufe geändert'!$BF$154</f>
        <v>97.008767580508845</v>
      </c>
      <c r="AT56" s="107">
        <f t="shared" si="2"/>
        <v>3013.6947564536472</v>
      </c>
      <c r="AU56" s="120">
        <f>'[1]1ste Stufe geändert'!$F$155</f>
        <v>3488.4776995690891</v>
      </c>
      <c r="AV56" s="126">
        <f>'[1]1ste Stufe geändert'!$F$160</f>
        <v>0.96</v>
      </c>
      <c r="AW56" s="203">
        <f>'[1]1ste Stufe geändert'!$BF$211</f>
        <v>0</v>
      </c>
      <c r="AX56" s="197">
        <f>'[1]1ste Stufe geändert'!$BF$177</f>
        <v>3.2422988588158117</v>
      </c>
      <c r="AY56" s="198">
        <f>'[1]1ste Stufe geändert'!$BF$185</f>
        <v>0.66161636808460544</v>
      </c>
      <c r="AZ56" s="198">
        <f>'[1]1ste Stufe geändert'!$BF$192</f>
        <v>8.4150747155964059E-2</v>
      </c>
      <c r="BA56" s="198">
        <f>'[1]1ste Stufe geändert'!$BF$200</f>
        <v>0.43982447711990647</v>
      </c>
      <c r="BB56" s="198">
        <f>'[1]1ste Stufe geändert'!$BF$204</f>
        <v>1.1550585524018628</v>
      </c>
      <c r="BC56" s="199">
        <f>'[1]1ste Stufe geändert'!$F$6</f>
        <v>249</v>
      </c>
      <c r="BD56" s="181">
        <f>'[1]1ste Stufe geändert'!$F$7</f>
        <v>0.9</v>
      </c>
      <c r="BE56" s="204">
        <f>'[1]1ste Stufe geändert'!$F$9</f>
        <v>18545.153011233546</v>
      </c>
      <c r="BF56" s="205">
        <f>'[1]1ste Stufe geändert'!$F$12</f>
        <v>11000</v>
      </c>
      <c r="BG56" s="182">
        <f>'[1]1ste Stufe geändert'!$F$10</f>
        <v>0.65</v>
      </c>
      <c r="BH56" s="182">
        <f t="shared" si="3"/>
        <v>0.65</v>
      </c>
      <c r="BI56" s="181">
        <f>'[1]1ste Stufe geändert'!$F$11</f>
        <v>0.2</v>
      </c>
      <c r="BJ56" s="126">
        <f>'[1]1ste Stufe geändert'!$F$13</f>
        <v>0.6</v>
      </c>
      <c r="BK56" s="181">
        <f>'[1]1ste Stufe geändert'!$F$14</f>
        <v>0.2</v>
      </c>
      <c r="BL56" s="150"/>
    </row>
    <row r="57" spans="1:64" x14ac:dyDescent="0.2">
      <c r="A57" s="77">
        <v>60</v>
      </c>
      <c r="B57" s="116" t="s">
        <v>68</v>
      </c>
      <c r="C57" s="137">
        <f>[1]Gesamtübersicht!$D57</f>
        <v>3288600</v>
      </c>
      <c r="D57" s="137">
        <f>[1]Gesamtübersicht!$E57</f>
        <v>2418200</v>
      </c>
      <c r="E57" s="137">
        <f>[1]Gesamtübersicht!$F57</f>
        <v>0</v>
      </c>
      <c r="F57" s="137">
        <f>[1]Gesamtübersicht!$G57</f>
        <v>0</v>
      </c>
      <c r="G57" s="83"/>
      <c r="H57" s="83"/>
      <c r="I57" s="202"/>
      <c r="J57" s="145"/>
      <c r="K57" s="146">
        <f>[1]Gesamtübersicht!$J57</f>
        <v>0</v>
      </c>
      <c r="L57" s="147">
        <f>'[1]1ste Stufe geändert'!$BG$19</f>
        <v>1.39</v>
      </c>
      <c r="M57" s="104">
        <f>'[1]1ste Stufe geändert'!$BG$23</f>
        <v>1.39</v>
      </c>
      <c r="N57" s="117">
        <f>'[1]1ste Stufe geändert'!$BG$20</f>
        <v>3599</v>
      </c>
      <c r="O57" s="117">
        <f>'[1]1ste Stufe geändert'!$BG$24</f>
        <v>3578</v>
      </c>
      <c r="P57" s="148">
        <f>'[1]1ste Stufe geändert'!$BG$26</f>
        <v>2640.871599999999</v>
      </c>
      <c r="Q57" s="117">
        <f>'[1]1ste Stufe geändert'!$BG$27</f>
        <v>1545</v>
      </c>
      <c r="R57" s="149">
        <f>'[1]1ste Stufe geändert'!$BG$28</f>
        <v>0</v>
      </c>
      <c r="S57" s="149">
        <f>'[1]1ste Stufe geändert'!$BG$29</f>
        <v>9270.165140000001</v>
      </c>
      <c r="T57" s="119">
        <f>'[1]1ste Stufe geändert'!$BG$31</f>
        <v>382</v>
      </c>
      <c r="U57" s="83">
        <f>'[1]1ste Stufe geändert'!$BG$32</f>
        <v>11</v>
      </c>
      <c r="V57" s="125">
        <f>'[1]1ste Stufe geändert'!$BG$33</f>
        <v>1.04</v>
      </c>
      <c r="W57" s="123">
        <f>SUM('[1]1ste Stufe geändert'!BG$38:BG$40)</f>
        <v>117679</v>
      </c>
      <c r="X57" s="123">
        <f>SUM('[1]1ste Stufe geändert'!BG$42:BG$45)</f>
        <v>373530.14999999997</v>
      </c>
      <c r="Y57" s="121">
        <f>'[1]1ste Stufe geändert'!$BG$47</f>
        <v>462028.35000000003</v>
      </c>
      <c r="Z57" s="108">
        <f>'[1]1ste Stufe geändert'!$BG$129</f>
        <v>1979.5348238186216</v>
      </c>
      <c r="AA57" s="108">
        <f>'[1]1ste Stufe geändert'!$BG$130</f>
        <v>22.820352875798832</v>
      </c>
      <c r="AB57" s="108">
        <f>'[1]1ste Stufe geändert'!$BG$131</f>
        <v>109.99565156988054</v>
      </c>
      <c r="AC57" s="108">
        <f>'[1]1ste Stufe geändert'!$BG$132</f>
        <v>138.39740581306384</v>
      </c>
      <c r="AD57" s="108">
        <f>'[1]1ste Stufe geändert'!$BG$133</f>
        <v>69.884968046679631</v>
      </c>
      <c r="AE57" s="108">
        <f>'[1]1ste Stufe geändert'!$BG$134</f>
        <v>37.711225340372323</v>
      </c>
      <c r="AF57" s="107">
        <f t="shared" si="0"/>
        <v>2358.3444274644171</v>
      </c>
      <c r="AG57" s="108">
        <f>'[1]1ste Stufe geändert'!$BG$139</f>
        <v>2019.3693341913895</v>
      </c>
      <c r="AH57" s="108">
        <f>'[1]1ste Stufe geändert'!$BG$140</f>
        <v>24.996394633873674</v>
      </c>
      <c r="AI57" s="108">
        <f>'[1]1ste Stufe geändert'!$BG$141</f>
        <v>126.73492174399105</v>
      </c>
      <c r="AJ57" s="108">
        <f>'[1]1ste Stufe geändert'!$BG$142</f>
        <v>144.47878511372491</v>
      </c>
      <c r="AK57" s="108">
        <f>'[1]1ste Stufe geändert'!$BG$143</f>
        <v>87.225908328675231</v>
      </c>
      <c r="AL57" s="108">
        <f>'[1]1ste Stufe geändert'!$BG$144</f>
        <v>109.23581609837898</v>
      </c>
      <c r="AM57" s="107">
        <f t="shared" si="1"/>
        <v>2512.0411601100336</v>
      </c>
      <c r="AN57" s="122">
        <f>'[1]1ste Stufe geändert'!$BG$149</f>
        <v>1999.4520790050055</v>
      </c>
      <c r="AO57" s="123">
        <f>'[1]1ste Stufe geändert'!$BG$150</f>
        <v>23.908373754836255</v>
      </c>
      <c r="AP57" s="124">
        <f>'[1]1ste Stufe geändert'!$BG$151</f>
        <v>118.36528665693579</v>
      </c>
      <c r="AQ57" s="124">
        <f>'[1]1ste Stufe geändert'!$BG$152</f>
        <v>141.43809546339438</v>
      </c>
      <c r="AR57" s="123">
        <f>'[1]1ste Stufe geändert'!$BG$153</f>
        <v>78.555438187677424</v>
      </c>
      <c r="AS57" s="125">
        <f>'[1]1ste Stufe geändert'!$BG$154</f>
        <v>73.473520719375642</v>
      </c>
      <c r="AT57" s="107">
        <f t="shared" si="2"/>
        <v>2435.1927937872251</v>
      </c>
      <c r="AU57" s="120">
        <f>'[1]1ste Stufe geändert'!$F$155</f>
        <v>3488.4776995690891</v>
      </c>
      <c r="AV57" s="126">
        <f>'[1]1ste Stufe geändert'!$F$160</f>
        <v>0.96</v>
      </c>
      <c r="AW57" s="203">
        <f>'[1]1ste Stufe geändert'!$BG$211</f>
        <v>0</v>
      </c>
      <c r="AX57" s="197">
        <f>'[1]1ste Stufe geändert'!$BG$177</f>
        <v>2.9591129785406074</v>
      </c>
      <c r="AY57" s="198">
        <f>'[1]1ste Stufe geändert'!$BG$185</f>
        <v>0.26931109721945973</v>
      </c>
      <c r="AZ57" s="198">
        <f>'[1]1ste Stufe geändert'!$BG$192</f>
        <v>-7.3805344606515791E-2</v>
      </c>
      <c r="BA57" s="198">
        <f>'[1]1ste Stufe geändert'!$BG$200</f>
        <v>0.32887195760956728</v>
      </c>
      <c r="BB57" s="198">
        <f>'[1]1ste Stufe geändert'!$BG$204</f>
        <v>1.1550585524018628</v>
      </c>
      <c r="BC57" s="199">
        <f>'[1]1ste Stufe geändert'!$F$6</f>
        <v>249</v>
      </c>
      <c r="BD57" s="181">
        <f>'[1]1ste Stufe geändert'!$F$7</f>
        <v>0.9</v>
      </c>
      <c r="BE57" s="204">
        <f>'[1]1ste Stufe geändert'!$F$9</f>
        <v>18545.153011233546</v>
      </c>
      <c r="BF57" s="205">
        <f>'[1]1ste Stufe geändert'!$F$12</f>
        <v>11000</v>
      </c>
      <c r="BG57" s="182">
        <f>'[1]1ste Stufe geändert'!$F$10</f>
        <v>0.65</v>
      </c>
      <c r="BH57" s="182">
        <f t="shared" si="3"/>
        <v>0.65</v>
      </c>
      <c r="BI57" s="181">
        <f>'[1]1ste Stufe geändert'!$F$11</f>
        <v>0.2</v>
      </c>
      <c r="BJ57" s="126">
        <f>'[1]1ste Stufe geändert'!$F$13</f>
        <v>0.6</v>
      </c>
      <c r="BK57" s="181">
        <f>'[1]1ste Stufe geändert'!$F$14</f>
        <v>0.2</v>
      </c>
      <c r="BL57" s="150"/>
    </row>
    <row r="58" spans="1:64" x14ac:dyDescent="0.2">
      <c r="A58" s="77">
        <v>62</v>
      </c>
      <c r="B58" s="116" t="s">
        <v>69</v>
      </c>
      <c r="C58" s="137">
        <f>[1]Gesamtübersicht!$D58</f>
        <v>4289900</v>
      </c>
      <c r="D58" s="137">
        <f>[1]Gesamtübersicht!$E58</f>
        <v>1397900</v>
      </c>
      <c r="E58" s="137">
        <f>[1]Gesamtübersicht!$F58</f>
        <v>140500</v>
      </c>
      <c r="F58" s="137">
        <f>[1]Gesamtübersicht!$G58</f>
        <v>374600</v>
      </c>
      <c r="G58" s="83"/>
      <c r="H58" s="83"/>
      <c r="I58" s="202"/>
      <c r="J58" s="145"/>
      <c r="K58" s="146">
        <f>[1]Gesamtübersicht!$J58</f>
        <v>0</v>
      </c>
      <c r="L58" s="147">
        <f>'[1]1ste Stufe geändert'!$BH$19</f>
        <v>1.45</v>
      </c>
      <c r="M58" s="104">
        <f>'[1]1ste Stufe geändert'!$BH$23</f>
        <v>1.45</v>
      </c>
      <c r="N58" s="117">
        <f>'[1]1ste Stufe geändert'!$BH$20</f>
        <v>5012</v>
      </c>
      <c r="O58" s="117">
        <f>'[1]1ste Stufe geändert'!$BH$24</f>
        <v>5031</v>
      </c>
      <c r="P58" s="148">
        <f>'[1]1ste Stufe geändert'!$BH$26</f>
        <v>2410.2285999999999</v>
      </c>
      <c r="Q58" s="117">
        <f>'[1]1ste Stufe geändert'!$BH$27</f>
        <v>451</v>
      </c>
      <c r="R58" s="149">
        <f>'[1]1ste Stufe geändert'!$BH$28</f>
        <v>0</v>
      </c>
      <c r="S58" s="149">
        <f>'[1]1ste Stufe geändert'!$BH$29</f>
        <v>4354.5886700000001</v>
      </c>
      <c r="T58" s="119">
        <f>'[1]1ste Stufe geändert'!$BH$31</f>
        <v>561</v>
      </c>
      <c r="U58" s="83">
        <f>'[1]1ste Stufe geändert'!$BH$32</f>
        <v>14</v>
      </c>
      <c r="V58" s="125">
        <f>'[1]1ste Stufe geändert'!$BH$33</f>
        <v>1.05</v>
      </c>
      <c r="W58" s="123">
        <f>SUM('[1]1ste Stufe geändert'!BH$38:BH$40)</f>
        <v>409286.3</v>
      </c>
      <c r="X58" s="123">
        <f>SUM('[1]1ste Stufe geändert'!BH$42:BH$45)</f>
        <v>1077777.08</v>
      </c>
      <c r="Y58" s="121">
        <f>'[1]1ste Stufe geändert'!$BH$47</f>
        <v>939548.9</v>
      </c>
      <c r="Z58" s="108">
        <f>'[1]1ste Stufe geändert'!$BH$129</f>
        <v>1897.76246074655</v>
      </c>
      <c r="AA58" s="108">
        <f>'[1]1ste Stufe geändert'!$BH$130</f>
        <v>51.435814046288904</v>
      </c>
      <c r="AB58" s="108">
        <f>'[1]1ste Stufe geändert'!$BH$131</f>
        <v>210.53631284916202</v>
      </c>
      <c r="AC58" s="108">
        <f>'[1]1ste Stufe geändert'!$BH$132</f>
        <v>143.80395848726678</v>
      </c>
      <c r="AD58" s="108">
        <f>'[1]1ste Stufe geändert'!$BH$133</f>
        <v>69.504010375099753</v>
      </c>
      <c r="AE58" s="108">
        <f>'[1]1ste Stufe geändert'!$BH$134</f>
        <v>100.59899241819632</v>
      </c>
      <c r="AF58" s="107">
        <f t="shared" si="0"/>
        <v>2473.6415489225637</v>
      </c>
      <c r="AG58" s="108">
        <f>'[1]1ste Stufe geändert'!$BH$139</f>
        <v>1927.8505334661745</v>
      </c>
      <c r="AH58" s="108">
        <f>'[1]1ste Stufe geändert'!$BH$140</f>
        <v>37.815732458755704</v>
      </c>
      <c r="AI58" s="108">
        <f>'[1]1ste Stufe geändert'!$BH$141</f>
        <v>251.06862452792686</v>
      </c>
      <c r="AJ58" s="108">
        <f>'[1]1ste Stufe geändert'!$BH$142</f>
        <v>146.11844685714581</v>
      </c>
      <c r="AK58" s="108">
        <f>'[1]1ste Stufe geändert'!$BH$143</f>
        <v>94.516139932419009</v>
      </c>
      <c r="AL58" s="108">
        <f>'[1]1ste Stufe geändert'!$BH$144</f>
        <v>54.998787517392174</v>
      </c>
      <c r="AM58" s="107">
        <f t="shared" si="1"/>
        <v>2512.3682647598139</v>
      </c>
      <c r="AN58" s="122">
        <f>'[1]1ste Stufe geändert'!$BH$149</f>
        <v>1912.8064971063623</v>
      </c>
      <c r="AO58" s="123">
        <f>'[1]1ste Stufe geändert'!$BH$150</f>
        <v>44.625773252522308</v>
      </c>
      <c r="AP58" s="124">
        <f>'[1]1ste Stufe geändert'!$BH$151</f>
        <v>230.80246868854442</v>
      </c>
      <c r="AQ58" s="124">
        <f>'[1]1ste Stufe geändert'!$BH$152</f>
        <v>144.9612026722063</v>
      </c>
      <c r="AR58" s="123">
        <f>'[1]1ste Stufe geändert'!$BH$153</f>
        <v>82.010075153759374</v>
      </c>
      <c r="AS58" s="125">
        <f>'[1]1ste Stufe geändert'!$BH$154</f>
        <v>77.798889967794253</v>
      </c>
      <c r="AT58" s="107">
        <f t="shared" si="2"/>
        <v>2493.0049068411886</v>
      </c>
      <c r="AU58" s="120">
        <f>'[1]1ste Stufe geändert'!$F$155</f>
        <v>3488.4776995690891</v>
      </c>
      <c r="AV58" s="126">
        <f>'[1]1ste Stufe geändert'!$F$160</f>
        <v>0.96</v>
      </c>
      <c r="AW58" s="203">
        <f>'[1]1ste Stufe geändert'!$BH$211</f>
        <v>0</v>
      </c>
      <c r="AX58" s="197">
        <f>'[1]1ste Stufe geändert'!$BH$177</f>
        <v>1.4018940363994108</v>
      </c>
      <c r="AY58" s="198">
        <f>'[1]1ste Stufe geändert'!$BH$185</f>
        <v>3.3068639268181148E-2</v>
      </c>
      <c r="AZ58" s="198">
        <f>'[1]1ste Stufe geändert'!$BH$192</f>
        <v>-7.3805344606515791E-2</v>
      </c>
      <c r="BA58" s="198">
        <f>'[1]1ste Stufe geändert'!$BH$200</f>
        <v>7.0973389148759322E-2</v>
      </c>
      <c r="BB58" s="198">
        <f>'[1]1ste Stufe geändert'!$BH$204</f>
        <v>1.1550585524018628</v>
      </c>
      <c r="BC58" s="199">
        <f>'[1]1ste Stufe geändert'!$F$6</f>
        <v>249</v>
      </c>
      <c r="BD58" s="181">
        <f>'[1]1ste Stufe geändert'!$F$7</f>
        <v>0.9</v>
      </c>
      <c r="BE58" s="204">
        <f>'[1]1ste Stufe geändert'!$F$9</f>
        <v>18545.153011233546</v>
      </c>
      <c r="BF58" s="205">
        <f>'[1]1ste Stufe geändert'!$F$12</f>
        <v>11000</v>
      </c>
      <c r="BG58" s="182">
        <f>'[1]1ste Stufe geändert'!$F$10</f>
        <v>0.65</v>
      </c>
      <c r="BH58" s="182">
        <f t="shared" si="3"/>
        <v>0.65</v>
      </c>
      <c r="BI58" s="181">
        <f>'[1]1ste Stufe geändert'!$F$11</f>
        <v>0.2</v>
      </c>
      <c r="BJ58" s="126">
        <f>'[1]1ste Stufe geändert'!$F$13</f>
        <v>0.6</v>
      </c>
      <c r="BK58" s="181">
        <f>'[1]1ste Stufe geändert'!$F$14</f>
        <v>0.2</v>
      </c>
      <c r="BL58" s="150"/>
    </row>
    <row r="59" spans="1:64" x14ac:dyDescent="0.2">
      <c r="A59" s="77">
        <v>63</v>
      </c>
      <c r="B59" s="116" t="s">
        <v>70</v>
      </c>
      <c r="C59" s="137">
        <f>[1]Gesamtübersicht!$D59</f>
        <v>6836300</v>
      </c>
      <c r="D59" s="137">
        <f>[1]Gesamtübersicht!$E59</f>
        <v>1150200</v>
      </c>
      <c r="E59" s="137">
        <f>[1]Gesamtübersicht!$F59</f>
        <v>151200</v>
      </c>
      <c r="F59" s="137">
        <f>[1]Gesamtübersicht!$G59</f>
        <v>147700</v>
      </c>
      <c r="G59" s="83"/>
      <c r="H59" s="83"/>
      <c r="I59" s="202"/>
      <c r="J59" s="145"/>
      <c r="K59" s="146">
        <f>[1]Gesamtübersicht!$J59</f>
        <v>0</v>
      </c>
      <c r="L59" s="147">
        <f>'[1]1ste Stufe geändert'!$BI$19</f>
        <v>1.39</v>
      </c>
      <c r="M59" s="104">
        <f>'[1]1ste Stufe geändert'!$BI$23</f>
        <v>1.39</v>
      </c>
      <c r="N59" s="117">
        <f>'[1]1ste Stufe geändert'!$BI$20</f>
        <v>8713</v>
      </c>
      <c r="O59" s="117">
        <f>'[1]1ste Stufe geändert'!$BI$24</f>
        <v>8740</v>
      </c>
      <c r="P59" s="148">
        <f>'[1]1ste Stufe geändert'!$BI$26</f>
        <v>3162.5223999999994</v>
      </c>
      <c r="Q59" s="117">
        <f>'[1]1ste Stufe geändert'!$BI$27</f>
        <v>693</v>
      </c>
      <c r="R59" s="149">
        <f>'[1]1ste Stufe geändert'!$BI$28</f>
        <v>0</v>
      </c>
      <c r="S59" s="149">
        <f>'[1]1ste Stufe geändert'!$BI$29</f>
        <v>5117.5464599999996</v>
      </c>
      <c r="T59" s="119">
        <f>'[1]1ste Stufe geändert'!$BI$31</f>
        <v>963</v>
      </c>
      <c r="U59" s="83">
        <f>'[1]1ste Stufe geändert'!$BI$32</f>
        <v>31</v>
      </c>
      <c r="V59" s="125">
        <f>'[1]1ste Stufe geändert'!$BI$33</f>
        <v>1.05</v>
      </c>
      <c r="W59" s="123">
        <f>SUM('[1]1ste Stufe geändert'!BI$38:BI$40)</f>
        <v>111193.52</v>
      </c>
      <c r="X59" s="123">
        <f>SUM('[1]1ste Stufe geändert'!BI$42:BI$45)</f>
        <v>1176820.57</v>
      </c>
      <c r="Y59" s="121">
        <f>'[1]1ste Stufe geändert'!$BI$47</f>
        <v>1631929.2000000002</v>
      </c>
      <c r="Z59" s="108">
        <f>'[1]1ste Stufe geändert'!$BI$129</f>
        <v>1919.9223946845871</v>
      </c>
      <c r="AA59" s="108">
        <f>'[1]1ste Stufe geändert'!$BI$130</f>
        <v>63.889194307356831</v>
      </c>
      <c r="AB59" s="108">
        <f>'[1]1ste Stufe geändert'!$BI$131</f>
        <v>175.79200619763574</v>
      </c>
      <c r="AC59" s="108">
        <f>'[1]1ste Stufe geändert'!$BI$132</f>
        <v>131.36027839399532</v>
      </c>
      <c r="AD59" s="108">
        <f>'[1]1ste Stufe geändert'!$BI$133</f>
        <v>118.00618615861357</v>
      </c>
      <c r="AE59" s="108">
        <f>'[1]1ste Stufe geändert'!$BI$134</f>
        <v>113.67359692413635</v>
      </c>
      <c r="AF59" s="107">
        <f t="shared" si="0"/>
        <v>2522.6436566663251</v>
      </c>
      <c r="AG59" s="108">
        <f>'[1]1ste Stufe geändert'!$BI$139</f>
        <v>2017.8858046464809</v>
      </c>
      <c r="AH59" s="108">
        <f>'[1]1ste Stufe geändert'!$BI$140</f>
        <v>57.911144164759726</v>
      </c>
      <c r="AI59" s="108">
        <f>'[1]1ste Stufe geändert'!$BI$141</f>
        <v>213.2354118993135</v>
      </c>
      <c r="AJ59" s="108">
        <f>'[1]1ste Stufe geändert'!$BI$142</f>
        <v>138.78400642252856</v>
      </c>
      <c r="AK59" s="108">
        <f>'[1]1ste Stufe geändert'!$BI$143</f>
        <v>115.82505148741419</v>
      </c>
      <c r="AL59" s="108">
        <f>'[1]1ste Stufe geändert'!$BI$144</f>
        <v>62.370446224256284</v>
      </c>
      <c r="AM59" s="107">
        <f t="shared" si="1"/>
        <v>2606.0118648447533</v>
      </c>
      <c r="AN59" s="122">
        <f>'[1]1ste Stufe geändert'!$BI$149</f>
        <v>1968.904099665534</v>
      </c>
      <c r="AO59" s="123">
        <f>'[1]1ste Stufe geändert'!$BI$150</f>
        <v>60.900169236058275</v>
      </c>
      <c r="AP59" s="124">
        <f>'[1]1ste Stufe geändert'!$BI$151</f>
        <v>194.51370904847462</v>
      </c>
      <c r="AQ59" s="124">
        <f>'[1]1ste Stufe geändert'!$BI$152</f>
        <v>135.07214240826193</v>
      </c>
      <c r="AR59" s="123">
        <f>'[1]1ste Stufe geändert'!$BI$153</f>
        <v>116.91561882301389</v>
      </c>
      <c r="AS59" s="125">
        <f>'[1]1ste Stufe geändert'!$BI$154</f>
        <v>88.022021574196316</v>
      </c>
      <c r="AT59" s="107">
        <f t="shared" si="2"/>
        <v>2564.3277607555397</v>
      </c>
      <c r="AU59" s="120">
        <f>'[1]1ste Stufe geändert'!$F$155</f>
        <v>3488.4776995690891</v>
      </c>
      <c r="AV59" s="126">
        <f>'[1]1ste Stufe geändert'!$F$160</f>
        <v>0.96</v>
      </c>
      <c r="AW59" s="203">
        <f>'[1]1ste Stufe geändert'!$BI$211</f>
        <v>0</v>
      </c>
      <c r="AX59" s="197">
        <f>'[1]1ste Stufe geändert'!$BI$177</f>
        <v>0.6970809688398576</v>
      </c>
      <c r="AY59" s="198">
        <f>'[1]1ste Stufe geändert'!$BI$185</f>
        <v>2.5920088875523314E-2</v>
      </c>
      <c r="AZ59" s="198">
        <f>'[1]1ste Stufe geändert'!$BI$192</f>
        <v>-7.3805344606515791E-2</v>
      </c>
      <c r="BA59" s="198">
        <f>'[1]1ste Stufe geändert'!$BI$200</f>
        <v>2.9116601326454602E-2</v>
      </c>
      <c r="BB59" s="198">
        <f>'[1]1ste Stufe geändert'!$BI$204</f>
        <v>1.1550585524018628</v>
      </c>
      <c r="BC59" s="199">
        <f>'[1]1ste Stufe geändert'!$F$6</f>
        <v>249</v>
      </c>
      <c r="BD59" s="181">
        <f>'[1]1ste Stufe geändert'!$F$7</f>
        <v>0.9</v>
      </c>
      <c r="BE59" s="204">
        <f>'[1]1ste Stufe geändert'!$F$9</f>
        <v>18545.153011233546</v>
      </c>
      <c r="BF59" s="205">
        <f>'[1]1ste Stufe geändert'!$F$12</f>
        <v>11000</v>
      </c>
      <c r="BG59" s="182">
        <f>'[1]1ste Stufe geändert'!$F$10</f>
        <v>0.65</v>
      </c>
      <c r="BH59" s="182">
        <f t="shared" si="3"/>
        <v>0.65</v>
      </c>
      <c r="BI59" s="181">
        <f>'[1]1ste Stufe geändert'!$F$11</f>
        <v>0.2</v>
      </c>
      <c r="BJ59" s="126">
        <f>'[1]1ste Stufe geändert'!$F$13</f>
        <v>0.6</v>
      </c>
      <c r="BK59" s="181">
        <f>'[1]1ste Stufe geändert'!$F$14</f>
        <v>0.2</v>
      </c>
      <c r="BL59" s="150"/>
    </row>
    <row r="60" spans="1:64" x14ac:dyDescent="0.2">
      <c r="A60" s="77">
        <v>64</v>
      </c>
      <c r="B60" s="116" t="s">
        <v>71</v>
      </c>
      <c r="C60" s="137">
        <f>[1]Gesamtübersicht!$D60</f>
        <v>1034700</v>
      </c>
      <c r="D60" s="137">
        <f>[1]Gesamtübersicht!$E60</f>
        <v>0</v>
      </c>
      <c r="E60" s="137">
        <f>[1]Gesamtübersicht!$F60</f>
        <v>0</v>
      </c>
      <c r="F60" s="137">
        <f>[1]Gesamtübersicht!$G60</f>
        <v>46000</v>
      </c>
      <c r="G60" s="83"/>
      <c r="H60" s="83"/>
      <c r="I60" s="202"/>
      <c r="J60" s="145"/>
      <c r="K60" s="146">
        <f>[1]Gesamtübersicht!$J60</f>
        <v>0</v>
      </c>
      <c r="L60" s="147">
        <f>'[1]1ste Stufe geändert'!$BJ$19</f>
        <v>1.4</v>
      </c>
      <c r="M60" s="104">
        <f>'[1]1ste Stufe geändert'!$BJ$23</f>
        <v>1.4</v>
      </c>
      <c r="N60" s="117">
        <f>'[1]1ste Stufe geändert'!$BJ$20</f>
        <v>1871</v>
      </c>
      <c r="O60" s="117">
        <f>'[1]1ste Stufe geändert'!$BJ$24</f>
        <v>1869</v>
      </c>
      <c r="P60" s="148">
        <f>'[1]1ste Stufe geändert'!$BJ$26</f>
        <v>359.6078</v>
      </c>
      <c r="Q60" s="117">
        <f>'[1]1ste Stufe geändert'!$BJ$27</f>
        <v>9</v>
      </c>
      <c r="R60" s="149">
        <f>'[1]1ste Stufe geändert'!$BJ$28</f>
        <v>0</v>
      </c>
      <c r="S60" s="149">
        <f>'[1]1ste Stufe geändert'!$BJ$29</f>
        <v>282.00812999999999</v>
      </c>
      <c r="T60" s="119">
        <f>'[1]1ste Stufe geändert'!$BJ$31</f>
        <v>189</v>
      </c>
      <c r="U60" s="83">
        <f>'[1]1ste Stufe geändert'!$BJ$32</f>
        <v>3</v>
      </c>
      <c r="V60" s="125">
        <f>'[1]1ste Stufe geändert'!$BJ$33</f>
        <v>1.01</v>
      </c>
      <c r="W60" s="123">
        <f>SUM('[1]1ste Stufe geändert'!BJ$38:BJ$40)</f>
        <v>111228.90000000001</v>
      </c>
      <c r="X60" s="123">
        <f>SUM('[1]1ste Stufe geändert'!BJ$42:BJ$45)</f>
        <v>289245.60000000003</v>
      </c>
      <c r="Y60" s="121">
        <f>'[1]1ste Stufe geändert'!$BJ$47</f>
        <v>313345.14999999997</v>
      </c>
      <c r="Z60" s="108">
        <f>'[1]1ste Stufe geändert'!$BJ$129</f>
        <v>2395.2872957652417</v>
      </c>
      <c r="AA60" s="108">
        <f>'[1]1ste Stufe geändert'!$BJ$130</f>
        <v>74.70114911811865</v>
      </c>
      <c r="AB60" s="108">
        <f>'[1]1ste Stufe geändert'!$BJ$131</f>
        <v>139.22763228220202</v>
      </c>
      <c r="AC60" s="108">
        <f>'[1]1ste Stufe geändert'!$BJ$132</f>
        <v>126.57932620665794</v>
      </c>
      <c r="AD60" s="108">
        <f>'[1]1ste Stufe geändert'!$BJ$133</f>
        <v>109.50900587920898</v>
      </c>
      <c r="AE60" s="108">
        <f>'[1]1ste Stufe geändert'!$BJ$134</f>
        <v>39.731453768038484</v>
      </c>
      <c r="AF60" s="107">
        <f t="shared" si="0"/>
        <v>2885.0358630194683</v>
      </c>
      <c r="AG60" s="108">
        <f>'[1]1ste Stufe geändert'!$BJ$139</f>
        <v>2158.4424667622161</v>
      </c>
      <c r="AH60" s="108">
        <f>'[1]1ste Stufe geändert'!$BJ$140</f>
        <v>42.951123595505614</v>
      </c>
      <c r="AI60" s="108">
        <f>'[1]1ste Stufe geändert'!$BJ$141</f>
        <v>137.94550561797752</v>
      </c>
      <c r="AJ60" s="108">
        <f>'[1]1ste Stufe geändert'!$BJ$142</f>
        <v>130.98586363144724</v>
      </c>
      <c r="AK60" s="108">
        <f>'[1]1ste Stufe geändert'!$BJ$143</f>
        <v>48.754146602461212</v>
      </c>
      <c r="AL60" s="108">
        <f>'[1]1ste Stufe geändert'!$BJ$144</f>
        <v>187.69590690208668</v>
      </c>
      <c r="AM60" s="107">
        <f t="shared" si="1"/>
        <v>2706.7750131116945</v>
      </c>
      <c r="AN60" s="122">
        <f>'[1]1ste Stufe geändert'!$BJ$149</f>
        <v>2276.8648812637289</v>
      </c>
      <c r="AO60" s="123">
        <f>'[1]1ste Stufe geändert'!$BJ$150</f>
        <v>58.826136356812128</v>
      </c>
      <c r="AP60" s="124">
        <f>'[1]1ste Stufe geändert'!$BJ$151</f>
        <v>138.58656895008977</v>
      </c>
      <c r="AQ60" s="124">
        <f>'[1]1ste Stufe geändert'!$BJ$152</f>
        <v>128.7825949190526</v>
      </c>
      <c r="AR60" s="123">
        <f>'[1]1ste Stufe geändert'!$BJ$153</f>
        <v>79.131576240835102</v>
      </c>
      <c r="AS60" s="125">
        <f>'[1]1ste Stufe geändert'!$BJ$154</f>
        <v>113.71368033506258</v>
      </c>
      <c r="AT60" s="107">
        <f t="shared" si="2"/>
        <v>2795.9054380655812</v>
      </c>
      <c r="AU60" s="120">
        <f>'[1]1ste Stufe geändert'!$F$155</f>
        <v>3488.4776995690891</v>
      </c>
      <c r="AV60" s="126">
        <f>'[1]1ste Stufe geändert'!$F$160</f>
        <v>0.96</v>
      </c>
      <c r="AW60" s="203">
        <f>'[1]1ste Stufe geändert'!$BJ$211</f>
        <v>0</v>
      </c>
      <c r="AX60" s="197">
        <f>'[1]1ste Stufe geändert'!$BJ$177</f>
        <v>-0.32161234348991702</v>
      </c>
      <c r="AY60" s="198">
        <f>'[1]1ste Stufe geändert'!$BJ$185</f>
        <v>-2.5500711085338197E-2</v>
      </c>
      <c r="AZ60" s="198">
        <f>'[1]1ste Stufe geändert'!$BJ$192</f>
        <v>-7.3805344606515791E-2</v>
      </c>
      <c r="BA60" s="198">
        <f>'[1]1ste Stufe geändert'!$BJ$200</f>
        <v>-3.5853191232018987E-2</v>
      </c>
      <c r="BB60" s="198">
        <f>'[1]1ste Stufe geändert'!$BJ$204</f>
        <v>1.1550585524018628</v>
      </c>
      <c r="BC60" s="199">
        <f>'[1]1ste Stufe geändert'!$F$6</f>
        <v>249</v>
      </c>
      <c r="BD60" s="181">
        <f>'[1]1ste Stufe geändert'!$F$7</f>
        <v>0.9</v>
      </c>
      <c r="BE60" s="204">
        <f>'[1]1ste Stufe geändert'!$F$9</f>
        <v>18545.153011233546</v>
      </c>
      <c r="BF60" s="205">
        <f>'[1]1ste Stufe geändert'!$F$12</f>
        <v>11000</v>
      </c>
      <c r="BG60" s="182">
        <f>'[1]1ste Stufe geändert'!$F$10</f>
        <v>0.65</v>
      </c>
      <c r="BH60" s="182">
        <f t="shared" si="3"/>
        <v>0.65</v>
      </c>
      <c r="BI60" s="181">
        <f>'[1]1ste Stufe geändert'!$F$11</f>
        <v>0.2</v>
      </c>
      <c r="BJ60" s="126">
        <f>'[1]1ste Stufe geändert'!$F$13</f>
        <v>0.6</v>
      </c>
      <c r="BK60" s="181">
        <f>'[1]1ste Stufe geändert'!$F$14</f>
        <v>0.2</v>
      </c>
      <c r="BL60" s="150"/>
    </row>
    <row r="61" spans="1:64" x14ac:dyDescent="0.2">
      <c r="A61" s="77">
        <v>65</v>
      </c>
      <c r="B61" s="116" t="s">
        <v>72</v>
      </c>
      <c r="C61" s="137">
        <f>[1]Gesamtübersicht!$D61</f>
        <v>1190000</v>
      </c>
      <c r="D61" s="137">
        <f>[1]Gesamtübersicht!$E61</f>
        <v>768900</v>
      </c>
      <c r="E61" s="137">
        <f>[1]Gesamtübersicht!$F61</f>
        <v>286600</v>
      </c>
      <c r="F61" s="137">
        <f>[1]Gesamtübersicht!$G61</f>
        <v>0</v>
      </c>
      <c r="G61" s="83"/>
      <c r="H61" s="83"/>
      <c r="I61" s="202"/>
      <c r="J61" s="145"/>
      <c r="K61" s="146">
        <f>[1]Gesamtübersicht!$J61</f>
        <v>0</v>
      </c>
      <c r="L61" s="147">
        <f>'[1]1ste Stufe geändert'!$BK$19</f>
        <v>1.53</v>
      </c>
      <c r="M61" s="104">
        <f>'[1]1ste Stufe geändert'!$BK$23</f>
        <v>1.45</v>
      </c>
      <c r="N61" s="117">
        <f>'[1]1ste Stufe geändert'!$BK$20</f>
        <v>1267</v>
      </c>
      <c r="O61" s="117">
        <f>'[1]1ste Stufe geändert'!$BK$24</f>
        <v>1261</v>
      </c>
      <c r="P61" s="148">
        <f>'[1]1ste Stufe geändert'!$BK$26</f>
        <v>893.70439999999996</v>
      </c>
      <c r="Q61" s="117">
        <f>'[1]1ste Stufe geändert'!$BK$27</f>
        <v>678</v>
      </c>
      <c r="R61" s="149">
        <f>'[1]1ste Stufe geändert'!$BK$28</f>
        <v>0</v>
      </c>
      <c r="S61" s="149">
        <f>'[1]1ste Stufe geändert'!$BK$29</f>
        <v>1265.0126299999999</v>
      </c>
      <c r="T61" s="119">
        <f>'[1]1ste Stufe geändert'!$BK$31</f>
        <v>163</v>
      </c>
      <c r="U61" s="83">
        <f>'[1]1ste Stufe geändert'!$BK$32</f>
        <v>6</v>
      </c>
      <c r="V61" s="125">
        <f>'[1]1ste Stufe geändert'!$BK$33</f>
        <v>0.92</v>
      </c>
      <c r="W61" s="123">
        <f>SUM('[1]1ste Stufe geändert'!BK$38:BK$40)</f>
        <v>2546.4499999999998</v>
      </c>
      <c r="X61" s="123">
        <f>SUM('[1]1ste Stufe geändert'!BK$42:BK$45)</f>
        <v>-134204.59999999998</v>
      </c>
      <c r="Y61" s="121">
        <f>'[1]1ste Stufe geändert'!$BK$47</f>
        <v>91661.85</v>
      </c>
      <c r="Z61" s="108">
        <f>'[1]1ste Stufe geändert'!$BK$129</f>
        <v>1994.8157426973021</v>
      </c>
      <c r="AA61" s="108">
        <f>'[1]1ste Stufe geändert'!$BK$130</f>
        <v>53.298389897395431</v>
      </c>
      <c r="AB61" s="108">
        <f>'[1]1ste Stufe geändert'!$BK$131</f>
        <v>153.9686266771902</v>
      </c>
      <c r="AC61" s="108">
        <f>'[1]1ste Stufe geändert'!$BK$132</f>
        <v>122.13885455046737</v>
      </c>
      <c r="AD61" s="108">
        <f>'[1]1ste Stufe geändert'!$BK$133</f>
        <v>123.43074191002368</v>
      </c>
      <c r="AE61" s="108">
        <f>'[1]1ste Stufe geändert'!$BK$134</f>
        <v>104.04262036306235</v>
      </c>
      <c r="AF61" s="107">
        <f t="shared" si="0"/>
        <v>2551.6949760954408</v>
      </c>
      <c r="AG61" s="108">
        <f>'[1]1ste Stufe geändert'!$BK$139</f>
        <v>1914.8531831263163</v>
      </c>
      <c r="AH61" s="108">
        <f>'[1]1ste Stufe geändert'!$BK$140</f>
        <v>30.666296590007928</v>
      </c>
      <c r="AI61" s="108">
        <f>'[1]1ste Stufe geändert'!$BK$141</f>
        <v>106.64413164155432</v>
      </c>
      <c r="AJ61" s="108">
        <f>'[1]1ste Stufe geändert'!$BK$142</f>
        <v>126.99978951655088</v>
      </c>
      <c r="AK61" s="108">
        <f>'[1]1ste Stufe geändert'!$BK$143</f>
        <v>47.69385408406027</v>
      </c>
      <c r="AL61" s="108">
        <f>'[1]1ste Stufe geändert'!$BK$144</f>
        <v>40.884298176050756</v>
      </c>
      <c r="AM61" s="107">
        <f t="shared" si="1"/>
        <v>2267.74155313454</v>
      </c>
      <c r="AN61" s="122">
        <f>'[1]1ste Stufe geändert'!$BK$149</f>
        <v>1954.8344629118092</v>
      </c>
      <c r="AO61" s="123">
        <f>'[1]1ste Stufe geändert'!$BK$150</f>
        <v>41.982343243701678</v>
      </c>
      <c r="AP61" s="124">
        <f>'[1]1ste Stufe geändert'!$BK$151</f>
        <v>130.30637915937226</v>
      </c>
      <c r="AQ61" s="124">
        <f>'[1]1ste Stufe geändert'!$BK$152</f>
        <v>124.56932203350912</v>
      </c>
      <c r="AR61" s="123">
        <f>'[1]1ste Stufe geändert'!$BK$153</f>
        <v>85.562297997041981</v>
      </c>
      <c r="AS61" s="125">
        <f>'[1]1ste Stufe geändert'!$BK$154</f>
        <v>72.463459269556552</v>
      </c>
      <c r="AT61" s="107">
        <f t="shared" si="2"/>
        <v>2409.7182646149913</v>
      </c>
      <c r="AU61" s="120">
        <f>'[1]1ste Stufe geändert'!$F$155</f>
        <v>3488.4776995690891</v>
      </c>
      <c r="AV61" s="126">
        <f>'[1]1ste Stufe geändert'!$F$160</f>
        <v>0.96</v>
      </c>
      <c r="AW61" s="203">
        <f>'[1]1ste Stufe geändert'!$BK$211</f>
        <v>0</v>
      </c>
      <c r="AX61" s="197">
        <f>'[1]1ste Stufe geändert'!$BK$177</f>
        <v>2.7825997896098151</v>
      </c>
      <c r="AY61" s="198">
        <f>'[1]1ste Stufe geändert'!$BK$185</f>
        <v>0.34240336866244164</v>
      </c>
      <c r="AZ61" s="198">
        <f>'[1]1ste Stufe geändert'!$BK$192</f>
        <v>-7.3805344606515791E-2</v>
      </c>
      <c r="BA61" s="198">
        <f>'[1]1ste Stufe geändert'!$BK$200</f>
        <v>9.1546166411046667E-2</v>
      </c>
      <c r="BB61" s="198">
        <f>'[1]1ste Stufe geändert'!$BK$204</f>
        <v>1.1550585524018628</v>
      </c>
      <c r="BC61" s="199">
        <f>'[1]1ste Stufe geändert'!$F$6</f>
        <v>249</v>
      </c>
      <c r="BD61" s="181">
        <f>'[1]1ste Stufe geändert'!$F$7</f>
        <v>0.9</v>
      </c>
      <c r="BE61" s="204">
        <f>'[1]1ste Stufe geändert'!$F$9</f>
        <v>18545.153011233546</v>
      </c>
      <c r="BF61" s="205">
        <f>'[1]1ste Stufe geändert'!$F$12</f>
        <v>11000</v>
      </c>
      <c r="BG61" s="182">
        <f>'[1]1ste Stufe geändert'!$F$10</f>
        <v>0.65</v>
      </c>
      <c r="BH61" s="182">
        <f t="shared" si="3"/>
        <v>0.65</v>
      </c>
      <c r="BI61" s="181">
        <f>'[1]1ste Stufe geändert'!$F$11</f>
        <v>0.2</v>
      </c>
      <c r="BJ61" s="126">
        <f>'[1]1ste Stufe geändert'!$F$13</f>
        <v>0.6</v>
      </c>
      <c r="BK61" s="181">
        <f>'[1]1ste Stufe geändert'!$F$14</f>
        <v>0.2</v>
      </c>
      <c r="BL61" s="150"/>
    </row>
    <row r="62" spans="1:64" x14ac:dyDescent="0.2">
      <c r="A62" s="77">
        <v>66</v>
      </c>
      <c r="B62" s="116" t="s">
        <v>73</v>
      </c>
      <c r="C62" s="137">
        <f>[1]Gesamtübersicht!$D62</f>
        <v>5210100</v>
      </c>
      <c r="D62" s="137">
        <f>[1]Gesamtübersicht!$E62</f>
        <v>2758700</v>
      </c>
      <c r="E62" s="137">
        <f>[1]Gesamtübersicht!$F62</f>
        <v>285700</v>
      </c>
      <c r="F62" s="137">
        <f>[1]Gesamtübersicht!$G62</f>
        <v>527000</v>
      </c>
      <c r="G62" s="83"/>
      <c r="H62" s="83"/>
      <c r="I62" s="202"/>
      <c r="J62" s="145"/>
      <c r="K62" s="146">
        <f>[1]Gesamtübersicht!$J62</f>
        <v>0</v>
      </c>
      <c r="L62" s="147">
        <f>'[1]1ste Stufe geändert'!$BL$19</f>
        <v>1.45</v>
      </c>
      <c r="M62" s="104">
        <f>'[1]1ste Stufe geändert'!$BL$23</f>
        <v>1.42</v>
      </c>
      <c r="N62" s="117">
        <f>'[1]1ste Stufe geändert'!$BL$20</f>
        <v>4043</v>
      </c>
      <c r="O62" s="117">
        <f>'[1]1ste Stufe geändert'!$BL$24</f>
        <v>4035</v>
      </c>
      <c r="P62" s="148">
        <f>'[1]1ste Stufe geändert'!$BL$26</f>
        <v>2958.2659999999996</v>
      </c>
      <c r="Q62" s="117">
        <f>'[1]1ste Stufe geändert'!$BL$27</f>
        <v>1451</v>
      </c>
      <c r="R62" s="149">
        <f>'[1]1ste Stufe geändert'!$BL$28</f>
        <v>7850.8943269604797</v>
      </c>
      <c r="S62" s="149">
        <f>'[1]1ste Stufe geändert'!$BL$29</f>
        <v>4900.1518800000003</v>
      </c>
      <c r="T62" s="119">
        <f>'[1]1ste Stufe geändert'!$BL$31</f>
        <v>460</v>
      </c>
      <c r="U62" s="83">
        <f>'[1]1ste Stufe geändert'!$BL$32</f>
        <v>16</v>
      </c>
      <c r="V62" s="125">
        <f>'[1]1ste Stufe geändert'!$BL$33</f>
        <v>1.07</v>
      </c>
      <c r="W62" s="123">
        <f>SUM('[1]1ste Stufe geändert'!BL$38:BL$40)</f>
        <v>594647.1</v>
      </c>
      <c r="X62" s="123">
        <f>SUM('[1]1ste Stufe geändert'!BL$42:BL$45)</f>
        <v>1001153.74</v>
      </c>
      <c r="Y62" s="121">
        <f>'[1]1ste Stufe geändert'!$BL$47</f>
        <v>728043</v>
      </c>
      <c r="Z62" s="108">
        <f>'[1]1ste Stufe geändert'!$BL$129</f>
        <v>1675.427476718216</v>
      </c>
      <c r="AA62" s="108">
        <f>'[1]1ste Stufe geändert'!$BL$130</f>
        <v>34.168501113034885</v>
      </c>
      <c r="AB62" s="108">
        <f>'[1]1ste Stufe geändert'!$BL$131</f>
        <v>54.721704180064307</v>
      </c>
      <c r="AC62" s="108">
        <f>'[1]1ste Stufe geändert'!$BL$132</f>
        <v>121.29881016005835</v>
      </c>
      <c r="AD62" s="108">
        <f>'[1]1ste Stufe geändert'!$BL$133</f>
        <v>67.099851595349989</v>
      </c>
      <c r="AE62" s="108">
        <f>'[1]1ste Stufe geändert'!$BL$134</f>
        <v>53.053932723225323</v>
      </c>
      <c r="AF62" s="107">
        <f t="shared" si="0"/>
        <v>2005.7702764899486</v>
      </c>
      <c r="AG62" s="108">
        <f>'[1]1ste Stufe geändert'!$BL$139</f>
        <v>1657.0692334588887</v>
      </c>
      <c r="AH62" s="108">
        <f>'[1]1ste Stufe geändert'!$BL$140</f>
        <v>41.29643122676579</v>
      </c>
      <c r="AI62" s="108">
        <f>'[1]1ste Stufe geändert'!$BL$141</f>
        <v>105.91706319702601</v>
      </c>
      <c r="AJ62" s="108">
        <f>'[1]1ste Stufe geändert'!$BL$142</f>
        <v>123.90190740132203</v>
      </c>
      <c r="AK62" s="108">
        <f>'[1]1ste Stufe geändert'!$BL$143</f>
        <v>75.573420074349443</v>
      </c>
      <c r="AL62" s="108">
        <f>'[1]1ste Stufe geändert'!$BL$144</f>
        <v>111.00670384138785</v>
      </c>
      <c r="AM62" s="107">
        <f t="shared" si="1"/>
        <v>2114.7647591997397</v>
      </c>
      <c r="AN62" s="122">
        <f>'[1]1ste Stufe geändert'!$BL$149</f>
        <v>1666.2483550885522</v>
      </c>
      <c r="AO62" s="123">
        <f>'[1]1ste Stufe geändert'!$BL$150</f>
        <v>37.732466169900334</v>
      </c>
      <c r="AP62" s="124">
        <f>'[1]1ste Stufe geändert'!$BL$151</f>
        <v>80.319383688545159</v>
      </c>
      <c r="AQ62" s="124">
        <f>'[1]1ste Stufe geändert'!$BL$152</f>
        <v>122.60035878069019</v>
      </c>
      <c r="AR62" s="123">
        <f>'[1]1ste Stufe geändert'!$BL$153</f>
        <v>71.336635834849716</v>
      </c>
      <c r="AS62" s="125">
        <f>'[1]1ste Stufe geändert'!$BL$154</f>
        <v>82.030318282306581</v>
      </c>
      <c r="AT62" s="107">
        <f t="shared" si="2"/>
        <v>2060.2675178448444</v>
      </c>
      <c r="AU62" s="120">
        <f>'[1]1ste Stufe geändert'!$F$155</f>
        <v>3488.4776995690891</v>
      </c>
      <c r="AV62" s="126">
        <f>'[1]1ste Stufe geändert'!$F$160</f>
        <v>0.96</v>
      </c>
      <c r="AW62" s="203">
        <f>'[1]1ste Stufe geändert'!$BL$211</f>
        <v>0</v>
      </c>
      <c r="AX62" s="197">
        <f>'[1]1ste Stufe geändert'!$BL$177</f>
        <v>2.9294455863435851</v>
      </c>
      <c r="AY62" s="198">
        <f>'[1]1ste Stufe geändert'!$BL$185</f>
        <v>0.21945980982649746</v>
      </c>
      <c r="AZ62" s="198">
        <f>'[1]1ste Stufe geändert'!$BL$192</f>
        <v>0.25189184958604466</v>
      </c>
      <c r="BA62" s="198">
        <f>'[1]1ste Stufe geändert'!$BL$200</f>
        <v>0.12312037329076252</v>
      </c>
      <c r="BB62" s="198">
        <f>'[1]1ste Stufe geändert'!$BL$204</f>
        <v>1.1550585524018628</v>
      </c>
      <c r="BC62" s="199">
        <f>'[1]1ste Stufe geändert'!$F$6</f>
        <v>249</v>
      </c>
      <c r="BD62" s="181">
        <f>'[1]1ste Stufe geändert'!$F$7</f>
        <v>0.9</v>
      </c>
      <c r="BE62" s="204">
        <f>'[1]1ste Stufe geändert'!$F$9</f>
        <v>18545.153011233546</v>
      </c>
      <c r="BF62" s="205">
        <f>'[1]1ste Stufe geändert'!$F$12</f>
        <v>11000</v>
      </c>
      <c r="BG62" s="182">
        <f>'[1]1ste Stufe geändert'!$F$10</f>
        <v>0.65</v>
      </c>
      <c r="BH62" s="182">
        <f t="shared" si="3"/>
        <v>0.65</v>
      </c>
      <c r="BI62" s="181">
        <f>'[1]1ste Stufe geändert'!$F$11</f>
        <v>0.2</v>
      </c>
      <c r="BJ62" s="126">
        <f>'[1]1ste Stufe geändert'!$F$13</f>
        <v>0.6</v>
      </c>
      <c r="BK62" s="181">
        <f>'[1]1ste Stufe geändert'!$F$14</f>
        <v>0.2</v>
      </c>
      <c r="BL62" s="150"/>
    </row>
    <row r="63" spans="1:64" x14ac:dyDescent="0.2">
      <c r="A63" s="77">
        <v>67</v>
      </c>
      <c r="B63" s="116" t="s">
        <v>74</v>
      </c>
      <c r="C63" s="137">
        <f>[1]Gesamtübersicht!$D63</f>
        <v>1186100</v>
      </c>
      <c r="D63" s="137">
        <f>[1]Gesamtübersicht!$E63</f>
        <v>1391000</v>
      </c>
      <c r="E63" s="137">
        <f>[1]Gesamtübersicht!$F63</f>
        <v>551200</v>
      </c>
      <c r="F63" s="137">
        <f>[1]Gesamtübersicht!$G63</f>
        <v>17500</v>
      </c>
      <c r="G63" s="83"/>
      <c r="H63" s="83"/>
      <c r="I63" s="202"/>
      <c r="J63" s="145"/>
      <c r="K63" s="146">
        <f>[1]Gesamtübersicht!$J63</f>
        <v>0</v>
      </c>
      <c r="L63" s="147">
        <f>'[1]1ste Stufe geändert'!$BM$19</f>
        <v>1.48</v>
      </c>
      <c r="M63" s="104">
        <f>'[1]1ste Stufe geändert'!$BM$23</f>
        <v>1.48</v>
      </c>
      <c r="N63" s="117">
        <f>'[1]1ste Stufe geändert'!$BM$20</f>
        <v>920</v>
      </c>
      <c r="O63" s="117">
        <f>'[1]1ste Stufe geändert'!$BM$24</f>
        <v>906</v>
      </c>
      <c r="P63" s="148">
        <f>'[1]1ste Stufe geändert'!$BM$26</f>
        <v>1281.5839999999996</v>
      </c>
      <c r="Q63" s="117">
        <f>'[1]1ste Stufe geändert'!$BM$27</f>
        <v>850</v>
      </c>
      <c r="R63" s="149">
        <f>'[1]1ste Stufe geändert'!$BM$28</f>
        <v>1627.0339340912201</v>
      </c>
      <c r="S63" s="149">
        <f>'[1]1ste Stufe geändert'!$BM$29</f>
        <v>2018.86808</v>
      </c>
      <c r="T63" s="119">
        <f>'[1]1ste Stufe geändert'!$BM$31</f>
        <v>146</v>
      </c>
      <c r="U63" s="83">
        <f>'[1]1ste Stufe geändert'!$BM$32</f>
        <v>3</v>
      </c>
      <c r="V63" s="125">
        <f>'[1]1ste Stufe geändert'!$BM$33</f>
        <v>0.96</v>
      </c>
      <c r="W63" s="123">
        <f>SUM('[1]1ste Stufe geändert'!BM$38:BM$40)</f>
        <v>0</v>
      </c>
      <c r="X63" s="123">
        <f>SUM('[1]1ste Stufe geändert'!BM$42:BM$45)</f>
        <v>103691.66</v>
      </c>
      <c r="Y63" s="121">
        <f>'[1]1ste Stufe geändert'!$BM$47</f>
        <v>178882.15000000002</v>
      </c>
      <c r="Z63" s="108">
        <f>'[1]1ste Stufe geändert'!$BM$129</f>
        <v>1614.5842987993919</v>
      </c>
      <c r="AA63" s="108">
        <f>'[1]1ste Stufe geändert'!$BM$130</f>
        <v>46.268586956521737</v>
      </c>
      <c r="AB63" s="108">
        <f>'[1]1ste Stufe geändert'!$BM$131</f>
        <v>35.853097826086952</v>
      </c>
      <c r="AC63" s="108">
        <f>'[1]1ste Stufe geändert'!$BM$132</f>
        <v>143.9160213852106</v>
      </c>
      <c r="AD63" s="108">
        <f>'[1]1ste Stufe geändert'!$BM$133</f>
        <v>53.81630434782609</v>
      </c>
      <c r="AE63" s="108">
        <f>'[1]1ste Stufe geändert'!$BM$134</f>
        <v>99.449076086956509</v>
      </c>
      <c r="AF63" s="107">
        <f t="shared" si="0"/>
        <v>1993.8873854019937</v>
      </c>
      <c r="AG63" s="108">
        <f>'[1]1ste Stufe geändert'!$BM$139</f>
        <v>1800.1082533339529</v>
      </c>
      <c r="AH63" s="108">
        <f>'[1]1ste Stufe geändert'!$BM$140</f>
        <v>40.447240618101539</v>
      </c>
      <c r="AI63" s="108">
        <f>'[1]1ste Stufe geändert'!$BM$141</f>
        <v>44.346026490066222</v>
      </c>
      <c r="AJ63" s="108">
        <f>'[1]1ste Stufe geändert'!$BM$142</f>
        <v>149.09855192803343</v>
      </c>
      <c r="AK63" s="108">
        <f>'[1]1ste Stufe geändert'!$BM$143</f>
        <v>72.943708609271525</v>
      </c>
      <c r="AL63" s="108">
        <f>'[1]1ste Stufe geändert'!$BM$144</f>
        <v>18.670253863134658</v>
      </c>
      <c r="AM63" s="107">
        <f t="shared" si="1"/>
        <v>2125.6140348425602</v>
      </c>
      <c r="AN63" s="122">
        <f>'[1]1ste Stufe geändert'!$BM$149</f>
        <v>1707.3462760666725</v>
      </c>
      <c r="AO63" s="123">
        <f>'[1]1ste Stufe geändert'!$BM$150</f>
        <v>43.357913787311638</v>
      </c>
      <c r="AP63" s="124">
        <f>'[1]1ste Stufe geändert'!$BM$151</f>
        <v>40.099562158076587</v>
      </c>
      <c r="AQ63" s="124">
        <f>'[1]1ste Stufe geändert'!$BM$152</f>
        <v>146.507286656622</v>
      </c>
      <c r="AR63" s="123">
        <f>'[1]1ste Stufe geändert'!$BM$153</f>
        <v>63.380006478548808</v>
      </c>
      <c r="AS63" s="125">
        <f>'[1]1ste Stufe geändert'!$BM$154</f>
        <v>59.059664975045585</v>
      </c>
      <c r="AT63" s="107">
        <f t="shared" si="2"/>
        <v>2059.7507101222773</v>
      </c>
      <c r="AU63" s="120">
        <f>'[1]1ste Stufe geändert'!$F$155</f>
        <v>3488.4776995690891</v>
      </c>
      <c r="AV63" s="126">
        <f>'[1]1ste Stufe geändert'!$F$160</f>
        <v>0.96</v>
      </c>
      <c r="AW63" s="203">
        <f>'[1]1ste Stufe geändert'!$BM$211</f>
        <v>0</v>
      </c>
      <c r="AX63" s="197">
        <f>'[1]1ste Stufe geändert'!$BM$177</f>
        <v>7.0261506150713267</v>
      </c>
      <c r="AY63" s="198">
        <f>'[1]1ste Stufe geändert'!$BM$185</f>
        <v>0.61894005131097973</v>
      </c>
      <c r="AZ63" s="198">
        <f>'[1]1ste Stufe geändert'!$BM$192</f>
        <v>-6.3072526541362028E-3</v>
      </c>
      <c r="BA63" s="198">
        <f>'[1]1ste Stufe geändert'!$BM$200</f>
        <v>0.27467902934771415</v>
      </c>
      <c r="BB63" s="198">
        <f>'[1]1ste Stufe geändert'!$BM$204</f>
        <v>1.1550585524018628</v>
      </c>
      <c r="BC63" s="199">
        <f>'[1]1ste Stufe geändert'!$F$6</f>
        <v>249</v>
      </c>
      <c r="BD63" s="181">
        <f>'[1]1ste Stufe geändert'!$F$7</f>
        <v>0.9</v>
      </c>
      <c r="BE63" s="204">
        <f>'[1]1ste Stufe geändert'!$F$9</f>
        <v>18545.153011233546</v>
      </c>
      <c r="BF63" s="205">
        <f>'[1]1ste Stufe geändert'!$F$12</f>
        <v>11000</v>
      </c>
      <c r="BG63" s="182">
        <f>'[1]1ste Stufe geändert'!$F$10</f>
        <v>0.65</v>
      </c>
      <c r="BH63" s="182">
        <f t="shared" si="3"/>
        <v>0.65</v>
      </c>
      <c r="BI63" s="181">
        <f>'[1]1ste Stufe geändert'!$F$11</f>
        <v>0.2</v>
      </c>
      <c r="BJ63" s="126">
        <f>'[1]1ste Stufe geändert'!$F$13</f>
        <v>0.6</v>
      </c>
      <c r="BK63" s="181">
        <f>'[1]1ste Stufe geändert'!$F$14</f>
        <v>0.2</v>
      </c>
      <c r="BL63" s="150"/>
    </row>
    <row r="64" spans="1:64" x14ac:dyDescent="0.2">
      <c r="A64" s="77">
        <v>70</v>
      </c>
      <c r="B64" s="116" t="s">
        <v>75</v>
      </c>
      <c r="C64" s="137">
        <f>[1]Gesamtübersicht!$D64</f>
        <v>3565200</v>
      </c>
      <c r="D64" s="137">
        <f>[1]Gesamtübersicht!$E64</f>
        <v>914100</v>
      </c>
      <c r="E64" s="137">
        <f>[1]Gesamtübersicht!$F64</f>
        <v>750800</v>
      </c>
      <c r="F64" s="137">
        <f>[1]Gesamtübersicht!$G64</f>
        <v>49200</v>
      </c>
      <c r="G64" s="83"/>
      <c r="H64" s="83"/>
      <c r="I64" s="202"/>
      <c r="J64" s="145"/>
      <c r="K64" s="146">
        <f>[1]Gesamtübersicht!$J64</f>
        <v>0</v>
      </c>
      <c r="L64" s="147">
        <f>'[1]1ste Stufe geändert'!$BN$19</f>
        <v>1.37</v>
      </c>
      <c r="M64" s="104">
        <f>'[1]1ste Stufe geändert'!$BN$23</f>
        <v>1.37</v>
      </c>
      <c r="N64" s="117">
        <f>'[1]1ste Stufe geändert'!$BN$20</f>
        <v>4729</v>
      </c>
      <c r="O64" s="117">
        <f>'[1]1ste Stufe geändert'!$BN$24</f>
        <v>4876</v>
      </c>
      <c r="P64" s="148">
        <f>'[1]1ste Stufe geändert'!$BN$26</f>
        <v>2054.8566000000001</v>
      </c>
      <c r="Q64" s="117">
        <f>'[1]1ste Stufe geändert'!$BN$27</f>
        <v>36</v>
      </c>
      <c r="R64" s="149">
        <f>'[1]1ste Stufe geändert'!$BN$28</f>
        <v>0</v>
      </c>
      <c r="S64" s="149">
        <f>'[1]1ste Stufe geändert'!$BN$29</f>
        <v>2183.38481</v>
      </c>
      <c r="T64" s="119">
        <f>'[1]1ste Stufe geändert'!$BN$31</f>
        <v>601</v>
      </c>
      <c r="U64" s="83">
        <f>'[1]1ste Stufe geändert'!$BN$32</f>
        <v>12</v>
      </c>
      <c r="V64" s="125">
        <f>'[1]1ste Stufe geändert'!$BN$33</f>
        <v>0.98</v>
      </c>
      <c r="W64" s="123">
        <f>SUM('[1]1ste Stufe geändert'!BN$38:BN$40)</f>
        <v>265567.90000000002</v>
      </c>
      <c r="X64" s="123">
        <f>SUM('[1]1ste Stufe geändert'!BN$42:BN$45)</f>
        <v>898360.97</v>
      </c>
      <c r="Y64" s="121">
        <f>'[1]1ste Stufe geändert'!$BN$47</f>
        <v>598686.25</v>
      </c>
      <c r="Z64" s="108">
        <f>'[1]1ste Stufe geändert'!$BN$129</f>
        <v>2043.7057349298186</v>
      </c>
      <c r="AA64" s="108">
        <f>'[1]1ste Stufe geändert'!$BN$130</f>
        <v>51.256967646436877</v>
      </c>
      <c r="AB64" s="108">
        <f>'[1]1ste Stufe geändert'!$BN$131</f>
        <v>179.88478536688515</v>
      </c>
      <c r="AC64" s="108">
        <f>'[1]1ste Stufe geändert'!$BN$132</f>
        <v>135.45071584901146</v>
      </c>
      <c r="AD64" s="108">
        <f>'[1]1ste Stufe geändert'!$BN$133</f>
        <v>134.03847536477056</v>
      </c>
      <c r="AE64" s="108">
        <f>'[1]1ste Stufe geändert'!$BN$134</f>
        <v>84.205973778811583</v>
      </c>
      <c r="AF64" s="107">
        <f t="shared" si="0"/>
        <v>2628.5426529357346</v>
      </c>
      <c r="AG64" s="108">
        <f>'[1]1ste Stufe geändert'!$BN$139</f>
        <v>1953.9865070306921</v>
      </c>
      <c r="AH64" s="108">
        <f>'[1]1ste Stufe geändert'!$BN$140</f>
        <v>65.213566447908121</v>
      </c>
      <c r="AI64" s="108">
        <f>'[1]1ste Stufe geändert'!$BN$141</f>
        <v>239.6302194421657</v>
      </c>
      <c r="AJ64" s="108">
        <f>'[1]1ste Stufe geändert'!$BN$142</f>
        <v>137.0058980060663</v>
      </c>
      <c r="AK64" s="108">
        <f>'[1]1ste Stufe geändert'!$BN$143</f>
        <v>109.23765381460214</v>
      </c>
      <c r="AL64" s="108">
        <f>'[1]1ste Stufe geändert'!$BN$144</f>
        <v>56.44706726825266</v>
      </c>
      <c r="AM64" s="107">
        <f t="shared" si="1"/>
        <v>2561.520912009687</v>
      </c>
      <c r="AN64" s="122">
        <f>'[1]1ste Stufe geändert'!$BN$149</f>
        <v>1998.8461209802554</v>
      </c>
      <c r="AO64" s="123">
        <f>'[1]1ste Stufe geändert'!$BN$150</f>
        <v>58.235267047172499</v>
      </c>
      <c r="AP64" s="124">
        <f>'[1]1ste Stufe geändert'!$BN$151</f>
        <v>209.75750240452544</v>
      </c>
      <c r="AQ64" s="124">
        <f>'[1]1ste Stufe geändert'!$BN$152</f>
        <v>136.22830692753888</v>
      </c>
      <c r="AR64" s="123">
        <f>'[1]1ste Stufe geändert'!$BN$153</f>
        <v>121.63806458968635</v>
      </c>
      <c r="AS64" s="125">
        <f>'[1]1ste Stufe geändert'!$BN$154</f>
        <v>70.326520523532125</v>
      </c>
      <c r="AT64" s="107">
        <f t="shared" si="2"/>
        <v>2595.0317824727108</v>
      </c>
      <c r="AU64" s="120">
        <f>'[1]1ste Stufe geändert'!$F$155</f>
        <v>3488.4776995690891</v>
      </c>
      <c r="AV64" s="126">
        <f>'[1]1ste Stufe geändert'!$F$160</f>
        <v>0.96</v>
      </c>
      <c r="AW64" s="203">
        <f>'[1]1ste Stufe geändert'!$BN$211</f>
        <v>0</v>
      </c>
      <c r="AX64" s="197">
        <f>'[1]1ste Stufe geändert'!$BN$177</f>
        <v>1.0552744721923408</v>
      </c>
      <c r="AY64" s="198">
        <f>'[1]1ste Stufe geändert'!$BN$185</f>
        <v>-2.3727869379575422E-2</v>
      </c>
      <c r="AZ64" s="198">
        <f>'[1]1ste Stufe geändert'!$BN$192</f>
        <v>-7.3805344606515791E-2</v>
      </c>
      <c r="BA64" s="198">
        <f>'[1]1ste Stufe geändert'!$BN$200</f>
        <v>8.5260524067166544E-3</v>
      </c>
      <c r="BB64" s="198">
        <f>'[1]1ste Stufe geändert'!$BN$204</f>
        <v>1.1550585524018628</v>
      </c>
      <c r="BC64" s="199">
        <f>'[1]1ste Stufe geändert'!$F$6</f>
        <v>249</v>
      </c>
      <c r="BD64" s="181">
        <f>'[1]1ste Stufe geändert'!$F$7</f>
        <v>0.9</v>
      </c>
      <c r="BE64" s="204">
        <f>'[1]1ste Stufe geändert'!$F$9</f>
        <v>18545.153011233546</v>
      </c>
      <c r="BF64" s="205">
        <f>'[1]1ste Stufe geändert'!$F$12</f>
        <v>11000</v>
      </c>
      <c r="BG64" s="182">
        <f>'[1]1ste Stufe geändert'!$F$10</f>
        <v>0.65</v>
      </c>
      <c r="BH64" s="182">
        <f t="shared" si="3"/>
        <v>0.65</v>
      </c>
      <c r="BI64" s="181">
        <f>'[1]1ste Stufe geändert'!$F$11</f>
        <v>0.2</v>
      </c>
      <c r="BJ64" s="126">
        <f>'[1]1ste Stufe geändert'!$F$13</f>
        <v>0.6</v>
      </c>
      <c r="BK64" s="181">
        <f>'[1]1ste Stufe geändert'!$F$14</f>
        <v>0.2</v>
      </c>
      <c r="BL64" s="150"/>
    </row>
    <row r="65" spans="1:64" x14ac:dyDescent="0.2">
      <c r="A65" s="77">
        <v>71</v>
      </c>
      <c r="B65" s="116" t="s">
        <v>76</v>
      </c>
      <c r="C65" s="137">
        <f>[1]Gesamtübersicht!$D65</f>
        <v>1421500</v>
      </c>
      <c r="D65" s="137">
        <f>[1]Gesamtübersicht!$E65</f>
        <v>647400</v>
      </c>
      <c r="E65" s="137">
        <f>[1]Gesamtübersicht!$F65</f>
        <v>518900</v>
      </c>
      <c r="F65" s="137">
        <f>[1]Gesamtübersicht!$G65</f>
        <v>0</v>
      </c>
      <c r="G65" s="83"/>
      <c r="H65" s="83"/>
      <c r="I65" s="202"/>
      <c r="J65" s="145"/>
      <c r="K65" s="146">
        <f>[1]Gesamtübersicht!$J65</f>
        <v>0</v>
      </c>
      <c r="L65" s="147">
        <f>'[1]1ste Stufe geändert'!$BO$19</f>
        <v>1.35</v>
      </c>
      <c r="M65" s="104">
        <f>'[1]1ste Stufe geändert'!$BO$23</f>
        <v>1.35</v>
      </c>
      <c r="N65" s="117">
        <f>'[1]1ste Stufe geändert'!$BO$20</f>
        <v>1565</v>
      </c>
      <c r="O65" s="117">
        <f>'[1]1ste Stufe geändert'!$BO$24</f>
        <v>1576</v>
      </c>
      <c r="P65" s="148">
        <f>'[1]1ste Stufe geändert'!$BO$26</f>
        <v>925.45300000000009</v>
      </c>
      <c r="Q65" s="117">
        <f>'[1]1ste Stufe geändert'!$BO$27</f>
        <v>58</v>
      </c>
      <c r="R65" s="149">
        <f>'[1]1ste Stufe geändert'!$BO$28</f>
        <v>1621.8707957850199</v>
      </c>
      <c r="S65" s="149">
        <f>'[1]1ste Stufe geändert'!$BO$29</f>
        <v>1409.60429</v>
      </c>
      <c r="T65" s="119">
        <f>'[1]1ste Stufe geändert'!$BO$31</f>
        <v>215</v>
      </c>
      <c r="U65" s="83">
        <f>'[1]1ste Stufe geändert'!$BO$32</f>
        <v>9</v>
      </c>
      <c r="V65" s="125">
        <f>'[1]1ste Stufe geändert'!$BO$33</f>
        <v>0.96</v>
      </c>
      <c r="W65" s="123">
        <f>SUM('[1]1ste Stufe geändert'!BO$38:BO$40)</f>
        <v>12636</v>
      </c>
      <c r="X65" s="123">
        <f>SUM('[1]1ste Stufe geändert'!BO$42:BO$45)</f>
        <v>214707</v>
      </c>
      <c r="Y65" s="121">
        <f>'[1]1ste Stufe geändert'!$BO$47</f>
        <v>181479.15</v>
      </c>
      <c r="Z65" s="108">
        <f>'[1]1ste Stufe geändert'!$BO$129</f>
        <v>1992.789784001304</v>
      </c>
      <c r="AA65" s="108">
        <f>'[1]1ste Stufe geändert'!$BO$130</f>
        <v>64.934249201277964</v>
      </c>
      <c r="AB65" s="108">
        <f>'[1]1ste Stufe geändert'!$BO$131</f>
        <v>122.40543130990416</v>
      </c>
      <c r="AC65" s="108">
        <f>'[1]1ste Stufe geändert'!$BO$132</f>
        <v>133.02002236751861</v>
      </c>
      <c r="AD65" s="108">
        <f>'[1]1ste Stufe geändert'!$BO$133</f>
        <v>74.766869009584667</v>
      </c>
      <c r="AE65" s="108">
        <f>'[1]1ste Stufe geändert'!$BO$134</f>
        <v>74.054696485623012</v>
      </c>
      <c r="AF65" s="107">
        <f t="shared" si="0"/>
        <v>2461.9710523752128</v>
      </c>
      <c r="AG65" s="108">
        <f>'[1]1ste Stufe geändert'!$BO$139</f>
        <v>1916.6810365872</v>
      </c>
      <c r="AH65" s="108">
        <f>'[1]1ste Stufe geändert'!$BO$140</f>
        <v>68.962119289340109</v>
      </c>
      <c r="AI65" s="108">
        <f>'[1]1ste Stufe geändert'!$BO$141</f>
        <v>130.31722715736041</v>
      </c>
      <c r="AJ65" s="108">
        <f>'[1]1ste Stufe geändert'!$BO$142</f>
        <v>139.77853596219728</v>
      </c>
      <c r="AK65" s="108">
        <f>'[1]1ste Stufe geändert'!$BO$143</f>
        <v>48.69733502538071</v>
      </c>
      <c r="AL65" s="108">
        <f>'[1]1ste Stufe geändert'!$BO$144</f>
        <v>114.80618654822334</v>
      </c>
      <c r="AM65" s="107">
        <f t="shared" si="1"/>
        <v>2419.2424405697016</v>
      </c>
      <c r="AN65" s="122">
        <f>'[1]1ste Stufe geändert'!$BO$149</f>
        <v>1954.735410294252</v>
      </c>
      <c r="AO65" s="123">
        <f>'[1]1ste Stufe geändert'!$BO$150</f>
        <v>66.948184245309037</v>
      </c>
      <c r="AP65" s="124">
        <f>'[1]1ste Stufe geändert'!$BO$151</f>
        <v>126.36132923363229</v>
      </c>
      <c r="AQ65" s="124">
        <f>'[1]1ste Stufe geändert'!$BO$152</f>
        <v>136.39927916485794</v>
      </c>
      <c r="AR65" s="123">
        <f>'[1]1ste Stufe geändert'!$BO$153</f>
        <v>61.732102017482688</v>
      </c>
      <c r="AS65" s="125">
        <f>'[1]1ste Stufe geändert'!$BO$154</f>
        <v>94.430441516923167</v>
      </c>
      <c r="AT65" s="107">
        <f t="shared" si="2"/>
        <v>2440.606746472457</v>
      </c>
      <c r="AU65" s="120">
        <f>'[1]1ste Stufe geändert'!$F$155</f>
        <v>3488.4776995690891</v>
      </c>
      <c r="AV65" s="126">
        <f>'[1]1ste Stufe geändert'!$F$160</f>
        <v>0.96</v>
      </c>
      <c r="AW65" s="203">
        <f>'[1]1ste Stufe geändert'!$BO$211</f>
        <v>0</v>
      </c>
      <c r="AX65" s="197">
        <f>'[1]1ste Stufe geändert'!$BO$177</f>
        <v>2.0520571573482327</v>
      </c>
      <c r="AY65" s="198">
        <f>'[1]1ste Stufe geändert'!$BO$185</f>
        <v>-3.4158095497936903E-3</v>
      </c>
      <c r="AZ65" s="198">
        <f>'[1]1ste Stufe geändert'!$BO$192</f>
        <v>-6.5214473164924049E-3</v>
      </c>
      <c r="BA65" s="198">
        <f>'[1]1ste Stufe geändert'!$BO$200</f>
        <v>7.5288468282333557E-2</v>
      </c>
      <c r="BB65" s="198">
        <f>'[1]1ste Stufe geändert'!$BO$204</f>
        <v>1.1550585524018628</v>
      </c>
      <c r="BC65" s="199">
        <f>'[1]1ste Stufe geändert'!$F$6</f>
        <v>249</v>
      </c>
      <c r="BD65" s="181">
        <f>'[1]1ste Stufe geändert'!$F$7</f>
        <v>0.9</v>
      </c>
      <c r="BE65" s="204">
        <f>'[1]1ste Stufe geändert'!$F$9</f>
        <v>18545.153011233546</v>
      </c>
      <c r="BF65" s="205">
        <f>'[1]1ste Stufe geändert'!$F$12</f>
        <v>11000</v>
      </c>
      <c r="BG65" s="182">
        <f>'[1]1ste Stufe geändert'!$F$10</f>
        <v>0.65</v>
      </c>
      <c r="BH65" s="182">
        <f t="shared" si="3"/>
        <v>0.65</v>
      </c>
      <c r="BI65" s="181">
        <f>'[1]1ste Stufe geändert'!$F$11</f>
        <v>0.2</v>
      </c>
      <c r="BJ65" s="126">
        <f>'[1]1ste Stufe geändert'!$F$13</f>
        <v>0.6</v>
      </c>
      <c r="BK65" s="181">
        <f>'[1]1ste Stufe geändert'!$F$14</f>
        <v>0.2</v>
      </c>
      <c r="BL65" s="150"/>
    </row>
    <row r="66" spans="1:64" x14ac:dyDescent="0.2">
      <c r="A66" s="77">
        <v>72</v>
      </c>
      <c r="B66" s="116" t="s">
        <v>77</v>
      </c>
      <c r="C66" s="137">
        <f>[1]Gesamtübersicht!$D66</f>
        <v>3463000</v>
      </c>
      <c r="D66" s="137">
        <f>[1]Gesamtübersicht!$E66</f>
        <v>1953500</v>
      </c>
      <c r="E66" s="137">
        <f>[1]Gesamtübersicht!$F66</f>
        <v>1023200</v>
      </c>
      <c r="F66" s="137">
        <f>[1]Gesamtübersicht!$G66</f>
        <v>9700</v>
      </c>
      <c r="G66" s="83"/>
      <c r="H66" s="83"/>
      <c r="I66" s="202"/>
      <c r="J66" s="145"/>
      <c r="K66" s="146">
        <f>[1]Gesamtübersicht!$J66</f>
        <v>0</v>
      </c>
      <c r="L66" s="147">
        <f>'[1]1ste Stufe geändert'!$BP$19</f>
        <v>1.45</v>
      </c>
      <c r="M66" s="104">
        <f>'[1]1ste Stufe geändert'!$BP$23</f>
        <v>1.42</v>
      </c>
      <c r="N66" s="117">
        <f>'[1]1ste Stufe geändert'!$BP$20</f>
        <v>2884</v>
      </c>
      <c r="O66" s="117">
        <f>'[1]1ste Stufe geändert'!$BP$24</f>
        <v>2881</v>
      </c>
      <c r="P66" s="148">
        <f>'[1]1ste Stufe geändert'!$BP$26</f>
        <v>2298.9449999999997</v>
      </c>
      <c r="Q66" s="117">
        <f>'[1]1ste Stufe geändert'!$BP$27</f>
        <v>312</v>
      </c>
      <c r="R66" s="149">
        <f>'[1]1ste Stufe geändert'!$BP$28</f>
        <v>0</v>
      </c>
      <c r="S66" s="149">
        <f>'[1]1ste Stufe geändert'!$BP$29</f>
        <v>5051.0874999999996</v>
      </c>
      <c r="T66" s="119">
        <f>'[1]1ste Stufe geändert'!$BP$31</f>
        <v>407</v>
      </c>
      <c r="U66" s="83">
        <f>'[1]1ste Stufe geändert'!$BP$32</f>
        <v>4</v>
      </c>
      <c r="V66" s="125">
        <f>'[1]1ste Stufe geändert'!$BP$33</f>
        <v>0.92</v>
      </c>
      <c r="W66" s="123">
        <f>SUM('[1]1ste Stufe geändert'!BP$38:BP$40)</f>
        <v>161567.59999999998</v>
      </c>
      <c r="X66" s="123">
        <f>SUM('[1]1ste Stufe geändert'!BP$42:BP$45)</f>
        <v>200451.7</v>
      </c>
      <c r="Y66" s="121">
        <f>'[1]1ste Stufe geändert'!$BP$47</f>
        <v>472493.7</v>
      </c>
      <c r="Z66" s="108">
        <f>'[1]1ste Stufe geändert'!$BP$129</f>
        <v>1802.4083819372338</v>
      </c>
      <c r="AA66" s="108">
        <f>'[1]1ste Stufe geändert'!$BP$130</f>
        <v>32.446359223300966</v>
      </c>
      <c r="AB66" s="108">
        <f>'[1]1ste Stufe geändert'!$BP$131</f>
        <v>104.62089112343968</v>
      </c>
      <c r="AC66" s="108">
        <f>'[1]1ste Stufe geändert'!$BP$132</f>
        <v>116.77668367817034</v>
      </c>
      <c r="AD66" s="108">
        <f>'[1]1ste Stufe geändert'!$BP$133</f>
        <v>60.089927184466021</v>
      </c>
      <c r="AE66" s="108">
        <f>'[1]1ste Stufe geändert'!$BP$134</f>
        <v>34.285072815533979</v>
      </c>
      <c r="AF66" s="107">
        <f t="shared" si="0"/>
        <v>2150.6273159621446</v>
      </c>
      <c r="AG66" s="108">
        <f>'[1]1ste Stufe geändert'!$BP$139</f>
        <v>1833.9145034793532</v>
      </c>
      <c r="AH66" s="108">
        <f>'[1]1ste Stufe geändert'!$BP$140</f>
        <v>23.748247136410967</v>
      </c>
      <c r="AI66" s="108">
        <f>'[1]1ste Stufe geändert'!$BP$141</f>
        <v>83.370149253731356</v>
      </c>
      <c r="AJ66" s="108">
        <f>'[1]1ste Stufe geändert'!$BP$142</f>
        <v>121.94863947096</v>
      </c>
      <c r="AK66" s="108">
        <f>'[1]1ste Stufe geändert'!$BP$143</f>
        <v>63.853488372093018</v>
      </c>
      <c r="AL66" s="108">
        <f>'[1]1ste Stufe geändert'!$BP$144</f>
        <v>18.856855258590766</v>
      </c>
      <c r="AM66" s="107">
        <f t="shared" si="1"/>
        <v>2145.6918829711394</v>
      </c>
      <c r="AN66" s="122">
        <f>'[1]1ste Stufe geändert'!$BP$149</f>
        <v>1818.1614427082936</v>
      </c>
      <c r="AO66" s="123">
        <f>'[1]1ste Stufe geändert'!$BP$150</f>
        <v>28.097303179855967</v>
      </c>
      <c r="AP66" s="124">
        <f>'[1]1ste Stufe geändert'!$BP$151</f>
        <v>93.995520188585516</v>
      </c>
      <c r="AQ66" s="124">
        <f>'[1]1ste Stufe geändert'!$BP$152</f>
        <v>119.36266157456518</v>
      </c>
      <c r="AR66" s="123">
        <f>'[1]1ste Stufe geändert'!$BP$153</f>
        <v>61.971707778279523</v>
      </c>
      <c r="AS66" s="125">
        <f>'[1]1ste Stufe geändert'!$BP$154</f>
        <v>26.570964037062375</v>
      </c>
      <c r="AT66" s="107">
        <f t="shared" si="2"/>
        <v>2148.1595994666418</v>
      </c>
      <c r="AU66" s="120">
        <f>'[1]1ste Stufe geändert'!$F$155</f>
        <v>3488.4776995690891</v>
      </c>
      <c r="AV66" s="126">
        <f>'[1]1ste Stufe geändert'!$F$160</f>
        <v>0.96</v>
      </c>
      <c r="AW66" s="203">
        <f>'[1]1ste Stufe geändert'!$BP$211</f>
        <v>0</v>
      </c>
      <c r="AX66" s="197">
        <f>'[1]1ste Stufe geändert'!$BP$177</f>
        <v>3.3191330882237327</v>
      </c>
      <c r="AY66" s="198">
        <f>'[1]1ste Stufe geändert'!$BP$185</f>
        <v>4.5946432304317684E-2</v>
      </c>
      <c r="AZ66" s="198">
        <f>'[1]1ste Stufe geändert'!$BP$192</f>
        <v>-7.3805344606515791E-2</v>
      </c>
      <c r="BA66" s="198">
        <f>'[1]1ste Stufe geändert'!$BP$200</f>
        <v>0.20366349434720835</v>
      </c>
      <c r="BB66" s="198">
        <f>'[1]1ste Stufe geändert'!$BP$204</f>
        <v>1.1550585524018628</v>
      </c>
      <c r="BC66" s="199">
        <f>'[1]1ste Stufe geändert'!$F$6</f>
        <v>249</v>
      </c>
      <c r="BD66" s="181">
        <f>'[1]1ste Stufe geändert'!$F$7</f>
        <v>0.9</v>
      </c>
      <c r="BE66" s="204">
        <f>'[1]1ste Stufe geändert'!$F$9</f>
        <v>18545.153011233546</v>
      </c>
      <c r="BF66" s="205">
        <f>'[1]1ste Stufe geändert'!$F$12</f>
        <v>11000</v>
      </c>
      <c r="BG66" s="182">
        <f>'[1]1ste Stufe geändert'!$F$10</f>
        <v>0.65</v>
      </c>
      <c r="BH66" s="182">
        <f t="shared" si="3"/>
        <v>0.65</v>
      </c>
      <c r="BI66" s="181">
        <f>'[1]1ste Stufe geändert'!$F$11</f>
        <v>0.2</v>
      </c>
      <c r="BJ66" s="126">
        <f>'[1]1ste Stufe geändert'!$F$13</f>
        <v>0.6</v>
      </c>
      <c r="BK66" s="181">
        <f>'[1]1ste Stufe geändert'!$F$14</f>
        <v>0.2</v>
      </c>
      <c r="BL66" s="150"/>
    </row>
    <row r="67" spans="1:64" x14ac:dyDescent="0.2">
      <c r="A67" s="77">
        <v>73</v>
      </c>
      <c r="B67" s="116" t="s">
        <v>78</v>
      </c>
      <c r="C67" s="137">
        <f>[1]Gesamtübersicht!$D67</f>
        <v>4632900</v>
      </c>
      <c r="D67" s="137">
        <f>[1]Gesamtübersicht!$E67</f>
        <v>2291300</v>
      </c>
      <c r="E67" s="137">
        <f>[1]Gesamtübersicht!$F67</f>
        <v>2792200</v>
      </c>
      <c r="F67" s="137">
        <f>[1]Gesamtübersicht!$G67</f>
        <v>353500</v>
      </c>
      <c r="G67" s="83"/>
      <c r="H67" s="83"/>
      <c r="I67" s="202"/>
      <c r="J67" s="145"/>
      <c r="K67" s="146">
        <f>[1]Gesamtübersicht!$J67</f>
        <v>0</v>
      </c>
      <c r="L67" s="147">
        <f>'[1]1ste Stufe geändert'!$BQ$19</f>
        <v>1.42</v>
      </c>
      <c r="M67" s="104">
        <f>'[1]1ste Stufe geändert'!$BQ$23</f>
        <v>1.42</v>
      </c>
      <c r="N67" s="117">
        <f>'[1]1ste Stufe geändert'!$BQ$20</f>
        <v>9016</v>
      </c>
      <c r="O67" s="117">
        <f>'[1]1ste Stufe geändert'!$BQ$24</f>
        <v>9073</v>
      </c>
      <c r="P67" s="148">
        <f>'[1]1ste Stufe geändert'!$BQ$26</f>
        <v>4006.5467999999996</v>
      </c>
      <c r="Q67" s="117">
        <f>'[1]1ste Stufe geändert'!$BQ$27</f>
        <v>129</v>
      </c>
      <c r="R67" s="149">
        <f>'[1]1ste Stufe geändert'!$BQ$28</f>
        <v>4971.7836705469199</v>
      </c>
      <c r="S67" s="149">
        <f>'[1]1ste Stufe geändert'!$BQ$29</f>
        <v>4253.9730099999997</v>
      </c>
      <c r="T67" s="119">
        <f>'[1]1ste Stufe geändert'!$BQ$31</f>
        <v>1223</v>
      </c>
      <c r="U67" s="83">
        <f>'[1]1ste Stufe geändert'!$BQ$32</f>
        <v>40</v>
      </c>
      <c r="V67" s="125">
        <f>'[1]1ste Stufe geändert'!$BQ$33</f>
        <v>0.99</v>
      </c>
      <c r="W67" s="123">
        <f>SUM('[1]1ste Stufe geändert'!BQ$38:BQ$40)</f>
        <v>454096.5</v>
      </c>
      <c r="X67" s="123">
        <f>SUM('[1]1ste Stufe geändert'!BQ$42:BQ$45)</f>
        <v>2088411.6</v>
      </c>
      <c r="Y67" s="121">
        <f>'[1]1ste Stufe geändert'!$BQ$47</f>
        <v>1293362.6499999999</v>
      </c>
      <c r="Z67" s="108">
        <f>'[1]1ste Stufe geändert'!$BQ$129</f>
        <v>2164.6006310958051</v>
      </c>
      <c r="AA67" s="108">
        <f>'[1]1ste Stufe geändert'!$BQ$130</f>
        <v>124.66642635314993</v>
      </c>
      <c r="AB67" s="108">
        <f>'[1]1ste Stufe geändert'!$BQ$131</f>
        <v>227.10439219165926</v>
      </c>
      <c r="AC67" s="108">
        <f>'[1]1ste Stufe geändert'!$BQ$132</f>
        <v>158.40105117440342</v>
      </c>
      <c r="AD67" s="108">
        <f>'[1]1ste Stufe geändert'!$BQ$133</f>
        <v>121.33585847382432</v>
      </c>
      <c r="AE67" s="108">
        <f>'[1]1ste Stufe geändert'!$BQ$134</f>
        <v>91.707020851818982</v>
      </c>
      <c r="AF67" s="107">
        <f t="shared" si="0"/>
        <v>2887.8153801406611</v>
      </c>
      <c r="AG67" s="108">
        <f>'[1]1ste Stufe geändert'!$BQ$139</f>
        <v>2114.8625694643733</v>
      </c>
      <c r="AH67" s="108">
        <f>'[1]1ste Stufe geändert'!$BQ$140</f>
        <v>96.12451780006613</v>
      </c>
      <c r="AI67" s="108">
        <f>'[1]1ste Stufe geändert'!$BQ$141</f>
        <v>259.71060839854511</v>
      </c>
      <c r="AJ67" s="108">
        <f>'[1]1ste Stufe geändert'!$BQ$142</f>
        <v>162.54795958912044</v>
      </c>
      <c r="AK67" s="108">
        <f>'[1]1ste Stufe geändert'!$BQ$143</f>
        <v>89.327862889893083</v>
      </c>
      <c r="AL67" s="108">
        <f>'[1]1ste Stufe geändert'!$BQ$144</f>
        <v>59.782161357875019</v>
      </c>
      <c r="AM67" s="107">
        <f t="shared" si="1"/>
        <v>2782.3556794998731</v>
      </c>
      <c r="AN67" s="122">
        <f>'[1]1ste Stufe geändert'!$BQ$149</f>
        <v>2139.731600280089</v>
      </c>
      <c r="AO67" s="123">
        <f>'[1]1ste Stufe geändert'!$BQ$150</f>
        <v>110.39547207660803</v>
      </c>
      <c r="AP67" s="124">
        <f>'[1]1ste Stufe geändert'!$BQ$151</f>
        <v>243.40750029510218</v>
      </c>
      <c r="AQ67" s="124">
        <f>'[1]1ste Stufe geändert'!$BQ$152</f>
        <v>160.47450538176193</v>
      </c>
      <c r="AR67" s="123">
        <f>'[1]1ste Stufe geändert'!$BQ$153</f>
        <v>105.3318606818587</v>
      </c>
      <c r="AS67" s="125">
        <f>'[1]1ste Stufe geändert'!$BQ$154</f>
        <v>75.744591104847004</v>
      </c>
      <c r="AT67" s="107">
        <f t="shared" si="2"/>
        <v>2835.0855298202669</v>
      </c>
      <c r="AU67" s="120">
        <f>'[1]1ste Stufe geändert'!$F$155</f>
        <v>3488.4776995690891</v>
      </c>
      <c r="AV67" s="126">
        <f>'[1]1ste Stufe geändert'!$F$160</f>
        <v>0.96</v>
      </c>
      <c r="AW67" s="203">
        <f>'[1]1ste Stufe geändert'!$BQ$211</f>
        <v>0</v>
      </c>
      <c r="AX67" s="197">
        <f>'[1]1ste Stufe geändert'!$BQ$177</f>
        <v>1.1765250766367035</v>
      </c>
      <c r="AY67" s="198">
        <f>'[1]1ste Stufe geändert'!$BQ$185</f>
        <v>-1.9008762531187069E-2</v>
      </c>
      <c r="AZ67" s="198">
        <f>'[1]1ste Stufe geändert'!$BQ$192</f>
        <v>0.13245090139449761</v>
      </c>
      <c r="BA67" s="198">
        <f>'[1]1ste Stufe geändert'!$BQ$200</f>
        <v>1.167685954665266E-2</v>
      </c>
      <c r="BB67" s="198">
        <f>'[1]1ste Stufe geändert'!$BQ$204</f>
        <v>1.1550585524018628</v>
      </c>
      <c r="BC67" s="199">
        <f>'[1]1ste Stufe geändert'!$F$6</f>
        <v>249</v>
      </c>
      <c r="BD67" s="181">
        <f>'[1]1ste Stufe geändert'!$F$7</f>
        <v>0.9</v>
      </c>
      <c r="BE67" s="204">
        <f>'[1]1ste Stufe geändert'!$F$9</f>
        <v>18545.153011233546</v>
      </c>
      <c r="BF67" s="205">
        <f>'[1]1ste Stufe geändert'!$F$12</f>
        <v>11000</v>
      </c>
      <c r="BG67" s="182">
        <f>'[1]1ste Stufe geändert'!$F$10</f>
        <v>0.65</v>
      </c>
      <c r="BH67" s="182">
        <f t="shared" si="3"/>
        <v>0.65</v>
      </c>
      <c r="BI67" s="181">
        <f>'[1]1ste Stufe geändert'!$F$11</f>
        <v>0.2</v>
      </c>
      <c r="BJ67" s="126">
        <f>'[1]1ste Stufe geändert'!$F$13</f>
        <v>0.6</v>
      </c>
      <c r="BK67" s="181">
        <f>'[1]1ste Stufe geändert'!$F$14</f>
        <v>0.2</v>
      </c>
      <c r="BL67" s="150"/>
    </row>
    <row r="68" spans="1:64" x14ac:dyDescent="0.2">
      <c r="A68" s="77">
        <v>76</v>
      </c>
      <c r="B68" s="116" t="s">
        <v>79</v>
      </c>
      <c r="C68" s="137">
        <f>[1]Gesamtübersicht!$D68</f>
        <v>1025100</v>
      </c>
      <c r="D68" s="137">
        <f>[1]Gesamtübersicht!$E68</f>
        <v>81000</v>
      </c>
      <c r="E68" s="137">
        <f>[1]Gesamtübersicht!$F68</f>
        <v>1103600</v>
      </c>
      <c r="F68" s="137">
        <f>[1]Gesamtübersicht!$G68</f>
        <v>0</v>
      </c>
      <c r="G68" s="83"/>
      <c r="H68" s="83"/>
      <c r="I68" s="202"/>
      <c r="J68" s="145"/>
      <c r="K68" s="146">
        <f>[1]Gesamtübersicht!$J68</f>
        <v>0</v>
      </c>
      <c r="L68" s="147">
        <f>'[1]1ste Stufe geändert'!$BR$19</f>
        <v>1.45</v>
      </c>
      <c r="M68" s="104">
        <f>'[1]1ste Stufe geändert'!$BR$23</f>
        <v>1.37</v>
      </c>
      <c r="N68" s="117">
        <f>'[1]1ste Stufe geändert'!$BR$20</f>
        <v>3801</v>
      </c>
      <c r="O68" s="117">
        <f>'[1]1ste Stufe geändert'!$BR$24</f>
        <v>3774</v>
      </c>
      <c r="P68" s="148">
        <f>'[1]1ste Stufe geändert'!$BR$26</f>
        <v>1011.5884000000003</v>
      </c>
      <c r="Q68" s="117">
        <f>'[1]1ste Stufe geändert'!$BR$27</f>
        <v>0</v>
      </c>
      <c r="R68" s="149">
        <f>'[1]1ste Stufe geändert'!$BR$28</f>
        <v>2289.7926826914199</v>
      </c>
      <c r="S68" s="149">
        <f>'[1]1ste Stufe geändert'!$BR$29</f>
        <v>1099.4985799999999</v>
      </c>
      <c r="T68" s="119">
        <f>'[1]1ste Stufe geändert'!$BR$31</f>
        <v>518</v>
      </c>
      <c r="U68" s="83">
        <f>'[1]1ste Stufe geändert'!$BR$32</f>
        <v>4</v>
      </c>
      <c r="V68" s="125">
        <f>'[1]1ste Stufe geändert'!$BR$33</f>
        <v>0.86</v>
      </c>
      <c r="W68" s="123">
        <f>SUM('[1]1ste Stufe geändert'!BR$38:BR$40)</f>
        <v>89534.95</v>
      </c>
      <c r="X68" s="123">
        <f>SUM('[1]1ste Stufe geändert'!BR$42:BR$45)</f>
        <v>129781.51000000001</v>
      </c>
      <c r="Y68" s="121">
        <f>'[1]1ste Stufe geändert'!$BR$47</f>
        <v>195109.75</v>
      </c>
      <c r="Z68" s="108">
        <f>'[1]1ste Stufe geändert'!$BR$129</f>
        <v>2572.4063756789428</v>
      </c>
      <c r="AA68" s="108">
        <f>'[1]1ste Stufe geändert'!$BR$130</f>
        <v>74.324072612470403</v>
      </c>
      <c r="AB68" s="108">
        <f>'[1]1ste Stufe geändert'!$BR$131</f>
        <v>214.24650092081032</v>
      </c>
      <c r="AC68" s="108">
        <f>'[1]1ste Stufe geändert'!$BR$132</f>
        <v>187.08478267676693</v>
      </c>
      <c r="AD68" s="108">
        <f>'[1]1ste Stufe geändert'!$BR$133</f>
        <v>73.10324914496185</v>
      </c>
      <c r="AE68" s="108">
        <f>'[1]1ste Stufe geändert'!$BR$134</f>
        <v>91.815206524598793</v>
      </c>
      <c r="AF68" s="107">
        <f t="shared" si="0"/>
        <v>3212.9801875585508</v>
      </c>
      <c r="AG68" s="108">
        <f>'[1]1ste Stufe geändert'!$BR$139</f>
        <v>2292.1342798132046</v>
      </c>
      <c r="AH68" s="108">
        <f>'[1]1ste Stufe geändert'!$BR$140</f>
        <v>84.330352411234799</v>
      </c>
      <c r="AI68" s="108">
        <f>'[1]1ste Stufe geändert'!$BR$141</f>
        <v>230.90747217806043</v>
      </c>
      <c r="AJ68" s="108">
        <f>'[1]1ste Stufe geändert'!$BR$142</f>
        <v>195.2596351837426</v>
      </c>
      <c r="AK68" s="108">
        <f>'[1]1ste Stufe geändert'!$BR$143</f>
        <v>54.926881293057761</v>
      </c>
      <c r="AL68" s="108">
        <f>'[1]1ste Stufe geändert'!$BR$144</f>
        <v>87.975132485426613</v>
      </c>
      <c r="AM68" s="107">
        <f t="shared" si="1"/>
        <v>2945.5337533647266</v>
      </c>
      <c r="AN68" s="122">
        <f>'[1]1ste Stufe geändert'!$BR$149</f>
        <v>2432.2703277460737</v>
      </c>
      <c r="AO68" s="123">
        <f>'[1]1ste Stufe geändert'!$BR$150</f>
        <v>79.327212511852593</v>
      </c>
      <c r="AP68" s="124">
        <f>'[1]1ste Stufe geändert'!$BR$151</f>
        <v>222.57698654943539</v>
      </c>
      <c r="AQ68" s="124">
        <f>'[1]1ste Stufe geändert'!$BR$152</f>
        <v>191.17220893025478</v>
      </c>
      <c r="AR68" s="123">
        <f>'[1]1ste Stufe geändert'!$BR$153</f>
        <v>64.015065219009813</v>
      </c>
      <c r="AS68" s="125">
        <f>'[1]1ste Stufe geändert'!$BR$154</f>
        <v>89.895169505012703</v>
      </c>
      <c r="AT68" s="107">
        <f t="shared" si="2"/>
        <v>3079.256970461639</v>
      </c>
      <c r="AU68" s="120">
        <f>'[1]1ste Stufe geändert'!$F$155</f>
        <v>3488.4776995690891</v>
      </c>
      <c r="AV68" s="126">
        <f>'[1]1ste Stufe geändert'!$F$160</f>
        <v>0.96</v>
      </c>
      <c r="AW68" s="203">
        <f>'[1]1ste Stufe geändert'!$BR$211</f>
        <v>0</v>
      </c>
      <c r="AX68" s="197">
        <f>'[1]1ste Stufe geändert'!$BR$177</f>
        <v>0.13311869088688791</v>
      </c>
      <c r="AY68" s="198">
        <f>'[1]1ste Stufe geändert'!$BR$185</f>
        <v>-2.8825471145837923E-2</v>
      </c>
      <c r="AZ68" s="198">
        <f>'[1]1ste Stufe geändert'!$BR$192</f>
        <v>2.1187534035882666E-2</v>
      </c>
      <c r="BA68" s="198">
        <f>'[1]1ste Stufe geändert'!$BR$200</f>
        <v>-1.4859317016978886E-2</v>
      </c>
      <c r="BB68" s="198">
        <f>'[1]1ste Stufe geändert'!$BR$204</f>
        <v>1.1550585524018628</v>
      </c>
      <c r="BC68" s="199">
        <f>'[1]1ste Stufe geändert'!$F$6</f>
        <v>249</v>
      </c>
      <c r="BD68" s="181">
        <f>'[1]1ste Stufe geändert'!$F$7</f>
        <v>0.9</v>
      </c>
      <c r="BE68" s="204">
        <f>'[1]1ste Stufe geändert'!$F$9</f>
        <v>18545.153011233546</v>
      </c>
      <c r="BF68" s="205">
        <f>'[1]1ste Stufe geändert'!$F$12</f>
        <v>11000</v>
      </c>
      <c r="BG68" s="182">
        <f>'[1]1ste Stufe geändert'!$F$10</f>
        <v>0.65</v>
      </c>
      <c r="BH68" s="182">
        <f t="shared" si="3"/>
        <v>0.65</v>
      </c>
      <c r="BI68" s="181">
        <f>'[1]1ste Stufe geändert'!$F$11</f>
        <v>0.2</v>
      </c>
      <c r="BJ68" s="126">
        <f>'[1]1ste Stufe geändert'!$F$13</f>
        <v>0.6</v>
      </c>
      <c r="BK68" s="181">
        <f>'[1]1ste Stufe geändert'!$F$14</f>
        <v>0.2</v>
      </c>
      <c r="BL68" s="150"/>
    </row>
    <row r="69" spans="1:64" x14ac:dyDescent="0.2">
      <c r="A69" s="77">
        <v>77</v>
      </c>
      <c r="B69" s="116" t="s">
        <v>80</v>
      </c>
      <c r="C69" s="137">
        <f>[1]Gesamtübersicht!$D69</f>
        <v>2372100</v>
      </c>
      <c r="D69" s="137">
        <f>[1]Gesamtübersicht!$E69</f>
        <v>0</v>
      </c>
      <c r="E69" s="137">
        <f>[1]Gesamtübersicht!$F69</f>
        <v>618300</v>
      </c>
      <c r="F69" s="137">
        <f>[1]Gesamtübersicht!$G69</f>
        <v>0</v>
      </c>
      <c r="G69" s="83"/>
      <c r="H69" s="83"/>
      <c r="I69" s="202"/>
      <c r="J69" s="145"/>
      <c r="K69" s="146">
        <f>[1]Gesamtübersicht!$J69</f>
        <v>0</v>
      </c>
      <c r="L69" s="147">
        <f>'[1]1ste Stufe geändert'!$BS$19</f>
        <v>1.29</v>
      </c>
      <c r="M69" s="104">
        <f>'[1]1ste Stufe geändert'!$BS$23</f>
        <v>1.29</v>
      </c>
      <c r="N69" s="117">
        <f>'[1]1ste Stufe geändert'!$BS$20</f>
        <v>6450</v>
      </c>
      <c r="O69" s="117">
        <f>'[1]1ste Stufe geändert'!$BS$24</f>
        <v>6413</v>
      </c>
      <c r="P69" s="148">
        <f>'[1]1ste Stufe geändert'!$BS$26</f>
        <v>1278.7396000000001</v>
      </c>
      <c r="Q69" s="117">
        <f>'[1]1ste Stufe geändert'!$BS$27</f>
        <v>0</v>
      </c>
      <c r="R69" s="149">
        <f>'[1]1ste Stufe geändert'!$BS$28</f>
        <v>0</v>
      </c>
      <c r="S69" s="149">
        <f>'[1]1ste Stufe geändert'!$BS$29</f>
        <v>1407.6018899999999</v>
      </c>
      <c r="T69" s="119">
        <f>'[1]1ste Stufe geändert'!$BS$31</f>
        <v>763</v>
      </c>
      <c r="U69" s="83">
        <f>'[1]1ste Stufe geändert'!$BS$32</f>
        <v>23</v>
      </c>
      <c r="V69" s="125">
        <f>'[1]1ste Stufe geändert'!$BS$33</f>
        <v>0.92</v>
      </c>
      <c r="W69" s="123">
        <f>SUM('[1]1ste Stufe geändert'!BS$38:BS$40)</f>
        <v>322050.45</v>
      </c>
      <c r="X69" s="123">
        <f>SUM('[1]1ste Stufe geändert'!BS$42:BS$45)</f>
        <v>519148</v>
      </c>
      <c r="Y69" s="121">
        <f>'[1]1ste Stufe geändert'!$BS$47</f>
        <v>995434.8</v>
      </c>
      <c r="Z69" s="108">
        <f>'[1]1ste Stufe geändert'!$BS$129</f>
        <v>2449.0135192952803</v>
      </c>
      <c r="AA69" s="108">
        <f>'[1]1ste Stufe geändert'!$BS$130</f>
        <v>70.60538759689922</v>
      </c>
      <c r="AB69" s="108">
        <f>'[1]1ste Stufe geändert'!$BS$131</f>
        <v>111.99220930232558</v>
      </c>
      <c r="AC69" s="108">
        <f>'[1]1ste Stufe geändert'!$BS$132</f>
        <v>138.29377541228214</v>
      </c>
      <c r="AD69" s="108">
        <f>'[1]1ste Stufe geändert'!$BS$133</f>
        <v>94.911472868217061</v>
      </c>
      <c r="AE69" s="108">
        <f>'[1]1ste Stufe geändert'!$BS$134</f>
        <v>102.48150387596898</v>
      </c>
      <c r="AF69" s="107">
        <f t="shared" ref="AF69:AF80" si="4">SUM(Z69:AE69)</f>
        <v>2967.2978683509732</v>
      </c>
      <c r="AG69" s="108">
        <f>'[1]1ste Stufe geändert'!$BS$139</f>
        <v>2372.7206540510865</v>
      </c>
      <c r="AH69" s="108">
        <f>'[1]1ste Stufe geändert'!$BS$140</f>
        <v>70.758046156245129</v>
      </c>
      <c r="AI69" s="108">
        <f>'[1]1ste Stufe geändert'!$BS$141</f>
        <v>121.6584827693747</v>
      </c>
      <c r="AJ69" s="108">
        <f>'[1]1ste Stufe geändert'!$BS$142</f>
        <v>144.07964412035932</v>
      </c>
      <c r="AK69" s="108">
        <f>'[1]1ste Stufe geändert'!$BS$143</f>
        <v>82.905457664119751</v>
      </c>
      <c r="AL69" s="108">
        <f>'[1]1ste Stufe geändert'!$BS$144</f>
        <v>202.93609075315763</v>
      </c>
      <c r="AM69" s="107">
        <f t="shared" ref="AM69:AM80" si="5">SUM(AG69:AL69)</f>
        <v>2995.058375514343</v>
      </c>
      <c r="AN69" s="122">
        <f>'[1]1ste Stufe geändert'!$BS$149</f>
        <v>2410.8670866731836</v>
      </c>
      <c r="AO69" s="123">
        <f>'[1]1ste Stufe geändert'!$BS$150</f>
        <v>70.681716876572182</v>
      </c>
      <c r="AP69" s="124">
        <f>'[1]1ste Stufe geändert'!$BS$151</f>
        <v>116.82534603585015</v>
      </c>
      <c r="AQ69" s="124">
        <f>'[1]1ste Stufe geändert'!$BS$152</f>
        <v>141.18670976632075</v>
      </c>
      <c r="AR69" s="123">
        <f>'[1]1ste Stufe geändert'!$BS$153</f>
        <v>88.908465266168406</v>
      </c>
      <c r="AS69" s="125">
        <f>'[1]1ste Stufe geändert'!$BS$154</f>
        <v>152.7087973145633</v>
      </c>
      <c r="AT69" s="107">
        <f t="shared" ref="AT69:AT80" si="6">SUM(AN69:AS69)</f>
        <v>2981.1781219326585</v>
      </c>
      <c r="AU69" s="120">
        <f>'[1]1ste Stufe geändert'!$F$155</f>
        <v>3488.4776995690891</v>
      </c>
      <c r="AV69" s="126">
        <f>'[1]1ste Stufe geändert'!$F$160</f>
        <v>0.96</v>
      </c>
      <c r="AW69" s="203">
        <f>'[1]1ste Stufe geändert'!$BS$211</f>
        <v>0</v>
      </c>
      <c r="AX69" s="197">
        <f>'[1]1ste Stufe geändert'!$BS$177</f>
        <v>-0.27957811143263123</v>
      </c>
      <c r="AY69" s="198">
        <f>'[1]1ste Stufe geändert'!$BS$185</f>
        <v>-2.8825471145837923E-2</v>
      </c>
      <c r="AZ69" s="198">
        <f>'[1]1ste Stufe geändert'!$BS$192</f>
        <v>-7.3805344606515791E-2</v>
      </c>
      <c r="BA69" s="198">
        <f>'[1]1ste Stufe geändert'!$BS$200</f>
        <v>-2.5598284989874799E-2</v>
      </c>
      <c r="BB69" s="198">
        <f>'[1]1ste Stufe geändert'!$BS$204</f>
        <v>1.1550585524018628</v>
      </c>
      <c r="BC69" s="199">
        <f>'[1]1ste Stufe geändert'!$F$6</f>
        <v>249</v>
      </c>
      <c r="BD69" s="181">
        <f>'[1]1ste Stufe geändert'!$F$7</f>
        <v>0.9</v>
      </c>
      <c r="BE69" s="204">
        <f>'[1]1ste Stufe geändert'!$F$9</f>
        <v>18545.153011233546</v>
      </c>
      <c r="BF69" s="205">
        <f>'[1]1ste Stufe geändert'!$F$12</f>
        <v>11000</v>
      </c>
      <c r="BG69" s="182">
        <f>'[1]1ste Stufe geändert'!$F$10</f>
        <v>0.65</v>
      </c>
      <c r="BH69" s="182">
        <f t="shared" si="3"/>
        <v>0.65</v>
      </c>
      <c r="BI69" s="181">
        <f>'[1]1ste Stufe geändert'!$F$11</f>
        <v>0.2</v>
      </c>
      <c r="BJ69" s="126">
        <f>'[1]1ste Stufe geändert'!$F$13</f>
        <v>0.6</v>
      </c>
      <c r="BK69" s="181">
        <f>'[1]1ste Stufe geändert'!$F$14</f>
        <v>0.2</v>
      </c>
      <c r="BL69" s="150"/>
    </row>
    <row r="70" spans="1:64" x14ac:dyDescent="0.2">
      <c r="A70" s="77">
        <v>78</v>
      </c>
      <c r="B70" s="116" t="s">
        <v>81</v>
      </c>
      <c r="C70" s="137">
        <f>[1]Gesamtübersicht!$D70</f>
        <v>5403800</v>
      </c>
      <c r="D70" s="137">
        <f>[1]Gesamtübersicht!$E70</f>
        <v>0</v>
      </c>
      <c r="E70" s="137">
        <f>[1]Gesamtübersicht!$F70</f>
        <v>1500000</v>
      </c>
      <c r="F70" s="137">
        <f>[1]Gesamtübersicht!$G70</f>
        <v>0</v>
      </c>
      <c r="G70" s="83"/>
      <c r="H70" s="83"/>
      <c r="I70" s="202"/>
      <c r="J70" s="145"/>
      <c r="K70" s="146">
        <f>[1]Gesamtübersicht!$J70</f>
        <v>0</v>
      </c>
      <c r="L70" s="147">
        <f>'[1]1ste Stufe geändert'!$BT$19</f>
        <v>1.4</v>
      </c>
      <c r="M70" s="104">
        <f>'[1]1ste Stufe geändert'!$BT$23</f>
        <v>1.33</v>
      </c>
      <c r="N70" s="117">
        <f>'[1]1ste Stufe geändert'!$BT$20</f>
        <v>12849</v>
      </c>
      <c r="O70" s="117">
        <f>'[1]1ste Stufe geändert'!$BT$24</f>
        <v>12892</v>
      </c>
      <c r="P70" s="148">
        <f>'[1]1ste Stufe geändert'!$BT$26</f>
        <v>2400.473</v>
      </c>
      <c r="Q70" s="117">
        <f>'[1]1ste Stufe geändert'!$BT$27</f>
        <v>0</v>
      </c>
      <c r="R70" s="149">
        <f>'[1]1ste Stufe geändert'!$BT$28</f>
        <v>0</v>
      </c>
      <c r="S70" s="149">
        <f>'[1]1ste Stufe geändert'!$BT$29</f>
        <v>1449.5028</v>
      </c>
      <c r="T70" s="119">
        <f>'[1]1ste Stufe geändert'!$BT$31</f>
        <v>1541</v>
      </c>
      <c r="U70" s="83">
        <f>'[1]1ste Stufe geändert'!$BT$32</f>
        <v>43</v>
      </c>
      <c r="V70" s="125">
        <f>'[1]1ste Stufe geändert'!$BT$33</f>
        <v>0.99</v>
      </c>
      <c r="W70" s="123">
        <f>SUM('[1]1ste Stufe geändert'!BT$38:BT$40)</f>
        <v>544507.94999999995</v>
      </c>
      <c r="X70" s="123">
        <f>SUM('[1]1ste Stufe geändert'!BT$42:BT$45)</f>
        <v>2038183.4300000002</v>
      </c>
      <c r="Y70" s="121">
        <f>'[1]1ste Stufe geändert'!$BT$47</f>
        <v>1655649.0999999999</v>
      </c>
      <c r="Z70" s="108">
        <f>'[1]1ste Stufe geändert'!$BT$129</f>
        <v>2340.9543247744887</v>
      </c>
      <c r="AA70" s="108">
        <f>'[1]1ste Stufe geändert'!$BT$130</f>
        <v>78.391295042415749</v>
      </c>
      <c r="AB70" s="108">
        <f>'[1]1ste Stufe geändert'!$BT$131</f>
        <v>233.02430539341583</v>
      </c>
      <c r="AC70" s="108">
        <f>'[1]1ste Stufe geändert'!$BT$132</f>
        <v>144.49332655618861</v>
      </c>
      <c r="AD70" s="108">
        <f>'[1]1ste Stufe geändert'!$BT$133</f>
        <v>95.07492411860845</v>
      </c>
      <c r="AE70" s="108">
        <f>'[1]1ste Stufe geändert'!$BT$134</f>
        <v>92.846945287571003</v>
      </c>
      <c r="AF70" s="107">
        <f t="shared" si="4"/>
        <v>2984.7851211726884</v>
      </c>
      <c r="AG70" s="108">
        <f>'[1]1ste Stufe geändert'!$BT$139</f>
        <v>2176.5376910151499</v>
      </c>
      <c r="AH70" s="108">
        <f>'[1]1ste Stufe geändert'!$BT$140</f>
        <v>95.811887216878674</v>
      </c>
      <c r="AI70" s="108">
        <f>'[1]1ste Stufe geändert'!$BT$141</f>
        <v>239.86933369531494</v>
      </c>
      <c r="AJ70" s="108">
        <f>'[1]1ste Stufe geändert'!$BT$142</f>
        <v>150.22267458488619</v>
      </c>
      <c r="AK70" s="108">
        <f>'[1]1ste Stufe geändert'!$BT$143</f>
        <v>118.01666149550108</v>
      </c>
      <c r="AL70" s="108">
        <f>'[1]1ste Stufe geändert'!$BT$144</f>
        <v>91.51226729754886</v>
      </c>
      <c r="AM70" s="107">
        <f t="shared" si="5"/>
        <v>2871.9705153052796</v>
      </c>
      <c r="AN70" s="122">
        <f>'[1]1ste Stufe geändert'!$BT$149</f>
        <v>2258.7460078948193</v>
      </c>
      <c r="AO70" s="123">
        <f>'[1]1ste Stufe geändert'!$BT$150</f>
        <v>87.101591129647204</v>
      </c>
      <c r="AP70" s="124">
        <f>'[1]1ste Stufe geändert'!$BT$151</f>
        <v>236.44681954436538</v>
      </c>
      <c r="AQ70" s="124">
        <f>'[1]1ste Stufe geändert'!$BT$152</f>
        <v>147.3580005705374</v>
      </c>
      <c r="AR70" s="123">
        <f>'[1]1ste Stufe geändert'!$BT$153</f>
        <v>106.54579280705477</v>
      </c>
      <c r="AS70" s="125">
        <f>'[1]1ste Stufe geändert'!$BT$154</f>
        <v>92.179606292559924</v>
      </c>
      <c r="AT70" s="107">
        <f t="shared" si="6"/>
        <v>2928.3778182389842</v>
      </c>
      <c r="AU70" s="120">
        <f>'[1]1ste Stufe geändert'!$F$155</f>
        <v>3488.4776995690891</v>
      </c>
      <c r="AV70" s="126">
        <f>'[1]1ste Stufe geändert'!$F$160</f>
        <v>0.96</v>
      </c>
      <c r="AW70" s="203">
        <f>'[1]1ste Stufe geändert'!$BT$211</f>
        <v>0</v>
      </c>
      <c r="AX70" s="197">
        <f>'[1]1ste Stufe geändert'!$BT$177</f>
        <v>-0.35893524489344786</v>
      </c>
      <c r="AY70" s="198">
        <f>'[1]1ste Stufe geändert'!$BT$185</f>
        <v>-2.8825471145837923E-2</v>
      </c>
      <c r="AZ70" s="198">
        <f>'[1]1ste Stufe geändert'!$BT$192</f>
        <v>-7.3805344606515791E-2</v>
      </c>
      <c r="BA70" s="198">
        <f>'[1]1ste Stufe geändert'!$BT$200</f>
        <v>-4.1601053092693664E-2</v>
      </c>
      <c r="BB70" s="198">
        <f>'[1]1ste Stufe geändert'!$BT$204</f>
        <v>1.1550585524018628</v>
      </c>
      <c r="BC70" s="199">
        <f>'[1]1ste Stufe geändert'!$F$6</f>
        <v>249</v>
      </c>
      <c r="BD70" s="181">
        <f>'[1]1ste Stufe geändert'!$F$7</f>
        <v>0.9</v>
      </c>
      <c r="BE70" s="204">
        <f>'[1]1ste Stufe geändert'!$F$9</f>
        <v>18545.153011233546</v>
      </c>
      <c r="BF70" s="205">
        <f>'[1]1ste Stufe geändert'!$F$12</f>
        <v>11000</v>
      </c>
      <c r="BG70" s="182">
        <f>'[1]1ste Stufe geändert'!$F$10</f>
        <v>0.65</v>
      </c>
      <c r="BH70" s="182">
        <f t="shared" ref="BH70:BH81" si="7">BG70</f>
        <v>0.65</v>
      </c>
      <c r="BI70" s="181">
        <f>'[1]1ste Stufe geändert'!$F$11</f>
        <v>0.2</v>
      </c>
      <c r="BJ70" s="126">
        <f>'[1]1ste Stufe geändert'!$F$13</f>
        <v>0.6</v>
      </c>
      <c r="BK70" s="181">
        <f>'[1]1ste Stufe geändert'!$F$14</f>
        <v>0.2</v>
      </c>
      <c r="BL70" s="150"/>
    </row>
    <row r="71" spans="1:64" x14ac:dyDescent="0.2">
      <c r="A71" s="77">
        <v>79</v>
      </c>
      <c r="B71" s="116" t="s">
        <v>82</v>
      </c>
      <c r="C71" s="137">
        <f>[1]Gesamtübersicht!$D71</f>
        <v>6589000</v>
      </c>
      <c r="D71" s="137">
        <f>[1]Gesamtübersicht!$E71</f>
        <v>0</v>
      </c>
      <c r="E71" s="137">
        <f>[1]Gesamtübersicht!$F71</f>
        <v>1214300</v>
      </c>
      <c r="F71" s="137">
        <f>[1]Gesamtübersicht!$G71</f>
        <v>496100</v>
      </c>
      <c r="G71" s="83"/>
      <c r="H71" s="83"/>
      <c r="I71" s="202"/>
      <c r="J71" s="145"/>
      <c r="K71" s="146">
        <f>[1]Gesamtübersicht!$J71</f>
        <v>0</v>
      </c>
      <c r="L71" s="147">
        <f>'[1]1ste Stufe geändert'!$BU$19</f>
        <v>1.45</v>
      </c>
      <c r="M71" s="104">
        <f>'[1]1ste Stufe geändert'!$BU$23</f>
        <v>1.4</v>
      </c>
      <c r="N71" s="117">
        <f>'[1]1ste Stufe geändert'!$BU$20</f>
        <v>10551</v>
      </c>
      <c r="O71" s="117">
        <f>'[1]1ste Stufe geändert'!$BU$24</f>
        <v>10523</v>
      </c>
      <c r="P71" s="148">
        <f>'[1]1ste Stufe geändert'!$BU$26</f>
        <v>1988.4621999999999</v>
      </c>
      <c r="Q71" s="117">
        <f>'[1]1ste Stufe geändert'!$BU$27</f>
        <v>0</v>
      </c>
      <c r="R71" s="149">
        <f>'[1]1ste Stufe geändert'!$BU$28</f>
        <v>0</v>
      </c>
      <c r="S71" s="149">
        <f>'[1]1ste Stufe geändert'!$BU$29</f>
        <v>1146.90094</v>
      </c>
      <c r="T71" s="119">
        <f>'[1]1ste Stufe geändert'!$BU$31</f>
        <v>1246</v>
      </c>
      <c r="U71" s="83">
        <f>'[1]1ste Stufe geändert'!$BU$32</f>
        <v>41</v>
      </c>
      <c r="V71" s="125">
        <f>'[1]1ste Stufe geändert'!$BU$33</f>
        <v>1.03</v>
      </c>
      <c r="W71" s="123">
        <f>SUM('[1]1ste Stufe geändert'!BU$38:BU$40)</f>
        <v>557758.35</v>
      </c>
      <c r="X71" s="123">
        <f>SUM('[1]1ste Stufe geändert'!BU$42:BU$45)</f>
        <v>2373591.48</v>
      </c>
      <c r="Y71" s="121">
        <f>'[1]1ste Stufe geändert'!$BU$47</f>
        <v>1665241</v>
      </c>
      <c r="Z71" s="108">
        <f>'[1]1ste Stufe geändert'!$BU$129</f>
        <v>2126.519001147396</v>
      </c>
      <c r="AA71" s="108">
        <f>'[1]1ste Stufe geändert'!$BU$130</f>
        <v>75.338901525921713</v>
      </c>
      <c r="AB71" s="108">
        <f>'[1]1ste Stufe geändert'!$BU$131</f>
        <v>224.71033077433421</v>
      </c>
      <c r="AC71" s="108">
        <f>'[1]1ste Stufe geändert'!$BU$132</f>
        <v>129.7717732585032</v>
      </c>
      <c r="AD71" s="108">
        <f>'[1]1ste Stufe geändert'!$BU$133</f>
        <v>117.95150222727705</v>
      </c>
      <c r="AE71" s="108">
        <f>'[1]1ste Stufe geändert'!$BU$134</f>
        <v>66.935001421666186</v>
      </c>
      <c r="AF71" s="107">
        <f t="shared" si="4"/>
        <v>2741.2265103550985</v>
      </c>
      <c r="AG71" s="108">
        <f>'[1]1ste Stufe geändert'!$BU$139</f>
        <v>2132.5155220591851</v>
      </c>
      <c r="AH71" s="108">
        <f>'[1]1ste Stufe geändert'!$BU$140</f>
        <v>73.639727264088179</v>
      </c>
      <c r="AI71" s="108">
        <f>'[1]1ste Stufe geändert'!$BU$141</f>
        <v>247.29968164971964</v>
      </c>
      <c r="AJ71" s="108">
        <f>'[1]1ste Stufe geändert'!$BU$142</f>
        <v>132.26834519705</v>
      </c>
      <c r="AK71" s="108">
        <f>'[1]1ste Stufe geändert'!$BU$143</f>
        <v>73.646963793594978</v>
      </c>
      <c r="AL71" s="108">
        <f>'[1]1ste Stufe geändert'!$BU$144</f>
        <v>48.303169248313218</v>
      </c>
      <c r="AM71" s="107">
        <f t="shared" si="5"/>
        <v>2707.6734092119518</v>
      </c>
      <c r="AN71" s="122">
        <f>'[1]1ste Stufe geändert'!$BU$149</f>
        <v>2129.5172616032905</v>
      </c>
      <c r="AO71" s="123">
        <f>'[1]1ste Stufe geändert'!$BU$150</f>
        <v>74.489314395004953</v>
      </c>
      <c r="AP71" s="124">
        <f>'[1]1ste Stufe geändert'!$BU$151</f>
        <v>236.00500621202693</v>
      </c>
      <c r="AQ71" s="124">
        <f>'[1]1ste Stufe geändert'!$BU$152</f>
        <v>131.02005922777658</v>
      </c>
      <c r="AR71" s="123">
        <f>'[1]1ste Stufe geändert'!$BU$153</f>
        <v>95.799233010436012</v>
      </c>
      <c r="AS71" s="125">
        <f>'[1]1ste Stufe geändert'!$BU$154</f>
        <v>57.619085334989705</v>
      </c>
      <c r="AT71" s="107">
        <f t="shared" si="6"/>
        <v>2724.4499597835247</v>
      </c>
      <c r="AU71" s="120">
        <f>'[1]1ste Stufe geändert'!$F$155</f>
        <v>3488.4776995690891</v>
      </c>
      <c r="AV71" s="126">
        <f>'[1]1ste Stufe geändert'!$F$160</f>
        <v>0.96</v>
      </c>
      <c r="AW71" s="203">
        <f>'[1]1ste Stufe geändert'!$BU$211</f>
        <v>0</v>
      </c>
      <c r="AX71" s="197">
        <f>'[1]1ste Stufe geändert'!$BU$177</f>
        <v>-0.34231286529692373</v>
      </c>
      <c r="AY71" s="198">
        <f>'[1]1ste Stufe geändert'!$BU$185</f>
        <v>-2.8825471145837923E-2</v>
      </c>
      <c r="AZ71" s="198">
        <f>'[1]1ste Stufe geändert'!$BU$192</f>
        <v>-7.3805344606515791E-2</v>
      </c>
      <c r="BA71" s="198">
        <f>'[1]1ste Stufe geändert'!$BU$200</f>
        <v>-4.2115909757374323E-2</v>
      </c>
      <c r="BB71" s="198">
        <f>'[1]1ste Stufe geändert'!$BU$204</f>
        <v>1.1550585524018628</v>
      </c>
      <c r="BC71" s="199">
        <f>'[1]1ste Stufe geändert'!$F$6</f>
        <v>249</v>
      </c>
      <c r="BD71" s="181">
        <f>'[1]1ste Stufe geändert'!$F$7</f>
        <v>0.9</v>
      </c>
      <c r="BE71" s="204">
        <f>'[1]1ste Stufe geändert'!$F$9</f>
        <v>18545.153011233546</v>
      </c>
      <c r="BF71" s="205">
        <f>'[1]1ste Stufe geändert'!$F$12</f>
        <v>11000</v>
      </c>
      <c r="BG71" s="182">
        <f>'[1]1ste Stufe geändert'!$F$10</f>
        <v>0.65</v>
      </c>
      <c r="BH71" s="182">
        <f t="shared" si="7"/>
        <v>0.65</v>
      </c>
      <c r="BI71" s="181">
        <f>'[1]1ste Stufe geändert'!$F$11</f>
        <v>0.2</v>
      </c>
      <c r="BJ71" s="126">
        <f>'[1]1ste Stufe geändert'!$F$13</f>
        <v>0.6</v>
      </c>
      <c r="BK71" s="181">
        <f>'[1]1ste Stufe geändert'!$F$14</f>
        <v>0.2</v>
      </c>
      <c r="BL71" s="150"/>
    </row>
    <row r="72" spans="1:64" x14ac:dyDescent="0.2">
      <c r="A72" s="77">
        <v>80</v>
      </c>
      <c r="B72" s="116" t="s">
        <v>83</v>
      </c>
      <c r="C72" s="137">
        <f>[1]Gesamtübersicht!$D72</f>
        <v>3150200</v>
      </c>
      <c r="D72" s="137">
        <f>[1]Gesamtübersicht!$E72</f>
        <v>908100</v>
      </c>
      <c r="E72" s="137">
        <f>[1]Gesamtübersicht!$F72</f>
        <v>837100</v>
      </c>
      <c r="F72" s="137">
        <f>[1]Gesamtübersicht!$G72</f>
        <v>0</v>
      </c>
      <c r="G72" s="83"/>
      <c r="H72" s="83"/>
      <c r="I72" s="202"/>
      <c r="J72" s="145"/>
      <c r="K72" s="146">
        <f>[1]Gesamtübersicht!$J72</f>
        <v>0</v>
      </c>
      <c r="L72" s="147">
        <f>'[1]1ste Stufe geändert'!$BV$19</f>
        <v>1.62</v>
      </c>
      <c r="M72" s="104">
        <f>'[1]1ste Stufe geändert'!$BV$23</f>
        <v>1.62</v>
      </c>
      <c r="N72" s="117">
        <f>'[1]1ste Stufe geändert'!$BV$20</f>
        <v>4038</v>
      </c>
      <c r="O72" s="117">
        <f>'[1]1ste Stufe geändert'!$BV$24</f>
        <v>4130</v>
      </c>
      <c r="P72" s="148">
        <f>'[1]1ste Stufe geändert'!$BV$26</f>
        <v>1542.7149999999997</v>
      </c>
      <c r="Q72" s="117">
        <f>'[1]1ste Stufe geändert'!$BV$27</f>
        <v>2839</v>
      </c>
      <c r="R72" s="149">
        <f>'[1]1ste Stufe geändert'!$BV$28</f>
        <v>0</v>
      </c>
      <c r="S72" s="149">
        <f>'[1]1ste Stufe geändert'!$BV$29</f>
        <v>1447.74316</v>
      </c>
      <c r="T72" s="119">
        <f>'[1]1ste Stufe geändert'!$BV$31</f>
        <v>521</v>
      </c>
      <c r="U72" s="83">
        <f>'[1]1ste Stufe geändert'!$BV$32</f>
        <v>15</v>
      </c>
      <c r="V72" s="125">
        <f>'[1]1ste Stufe geändert'!$BV$33</f>
        <v>1.01</v>
      </c>
      <c r="W72" s="123">
        <f>SUM('[1]1ste Stufe geändert'!BV$38:BV$40)</f>
        <v>44966.75</v>
      </c>
      <c r="X72" s="123">
        <f>SUM('[1]1ste Stufe geändert'!BV$42:BV$45)</f>
        <v>300652</v>
      </c>
      <c r="Y72" s="121">
        <f>'[1]1ste Stufe geändert'!$BV$47</f>
        <v>612305.75</v>
      </c>
      <c r="Z72" s="108">
        <f>'[1]1ste Stufe geändert'!$BV$129</f>
        <v>1948.5519275586078</v>
      </c>
      <c r="AA72" s="108">
        <f>'[1]1ste Stufe geändert'!$BV$130</f>
        <v>66.026015354135723</v>
      </c>
      <c r="AB72" s="108">
        <f>'[1]1ste Stufe geändert'!$BV$131</f>
        <v>301.40952204061415</v>
      </c>
      <c r="AC72" s="108">
        <f>'[1]1ste Stufe geändert'!$BV$132</f>
        <v>130.33501348344066</v>
      </c>
      <c r="AD72" s="108">
        <f>'[1]1ste Stufe geändert'!$BV$133</f>
        <v>57.659757305596834</v>
      </c>
      <c r="AE72" s="108">
        <f>'[1]1ste Stufe geändert'!$BV$134</f>
        <v>63.375346706290244</v>
      </c>
      <c r="AF72" s="107">
        <f t="shared" si="4"/>
        <v>2567.3575824486857</v>
      </c>
      <c r="AG72" s="108">
        <f>'[1]1ste Stufe geändert'!$BV$139</f>
        <v>1863.1884904569513</v>
      </c>
      <c r="AH72" s="108">
        <f>'[1]1ste Stufe geändert'!$BV$140</f>
        <v>65.964866828087182</v>
      </c>
      <c r="AI72" s="108">
        <f>'[1]1ste Stufe geändert'!$BV$141</f>
        <v>315.05532687651333</v>
      </c>
      <c r="AJ72" s="108">
        <f>'[1]1ste Stufe geändert'!$BV$142</f>
        <v>131.1904615402176</v>
      </c>
      <c r="AK72" s="108">
        <f>'[1]1ste Stufe geändert'!$BV$143</f>
        <v>79.364891041162224</v>
      </c>
      <c r="AL72" s="108">
        <f>'[1]1ste Stufe geändert'!$BV$144</f>
        <v>115.48692493946731</v>
      </c>
      <c r="AM72" s="107">
        <f t="shared" si="5"/>
        <v>2570.2509616823991</v>
      </c>
      <c r="AN72" s="122">
        <f>'[1]1ste Stufe geändert'!$BV$149</f>
        <v>1905.8702090077795</v>
      </c>
      <c r="AO72" s="123">
        <f>'[1]1ste Stufe geändert'!$BV$150</f>
        <v>65.995441091111445</v>
      </c>
      <c r="AP72" s="124">
        <f>'[1]1ste Stufe geändert'!$BV$151</f>
        <v>308.23242445856374</v>
      </c>
      <c r="AQ72" s="124">
        <f>'[1]1ste Stufe geändert'!$BV$152</f>
        <v>130.76273751182913</v>
      </c>
      <c r="AR72" s="123">
        <f>'[1]1ste Stufe geändert'!$BV$153</f>
        <v>68.512324173379525</v>
      </c>
      <c r="AS72" s="125">
        <f>'[1]1ste Stufe geändert'!$BV$154</f>
        <v>89.431135822878787</v>
      </c>
      <c r="AT72" s="107">
        <f t="shared" si="6"/>
        <v>2568.8042720655421</v>
      </c>
      <c r="AU72" s="120">
        <f>'[1]1ste Stufe geändert'!$F$155</f>
        <v>3488.4776995690891</v>
      </c>
      <c r="AV72" s="126">
        <f>'[1]1ste Stufe geändert'!$F$160</f>
        <v>0.96</v>
      </c>
      <c r="AW72" s="203">
        <f>'[1]1ste Stufe geändert'!$BV$211</f>
        <v>0</v>
      </c>
      <c r="AX72" s="197">
        <f>'[1]1ste Stufe geändert'!$BV$177</f>
        <v>0.76738788814960934</v>
      </c>
      <c r="AY72" s="198">
        <f>'[1]1ste Stufe geändert'!$BV$185</f>
        <v>0.44579060187479852</v>
      </c>
      <c r="AZ72" s="198">
        <f>'[1]1ste Stufe geändert'!$BV$192</f>
        <v>-7.3805344606515791E-2</v>
      </c>
      <c r="BA72" s="198">
        <f>'[1]1ste Stufe geändert'!$BV$200</f>
        <v>-6.0090132948972539E-3</v>
      </c>
      <c r="BB72" s="198">
        <f>'[1]1ste Stufe geändert'!$BV$204</f>
        <v>1.1550585524018628</v>
      </c>
      <c r="BC72" s="199">
        <f>'[1]1ste Stufe geändert'!$F$6</f>
        <v>249</v>
      </c>
      <c r="BD72" s="181">
        <f>'[1]1ste Stufe geändert'!$F$7</f>
        <v>0.9</v>
      </c>
      <c r="BE72" s="204">
        <f>'[1]1ste Stufe geändert'!$F$9</f>
        <v>18545.153011233546</v>
      </c>
      <c r="BF72" s="205">
        <f>'[1]1ste Stufe geändert'!$F$12</f>
        <v>11000</v>
      </c>
      <c r="BG72" s="182">
        <f>'[1]1ste Stufe geändert'!$F$10</f>
        <v>0.65</v>
      </c>
      <c r="BH72" s="182">
        <f t="shared" si="7"/>
        <v>0.65</v>
      </c>
      <c r="BI72" s="181">
        <f>'[1]1ste Stufe geändert'!$F$11</f>
        <v>0.2</v>
      </c>
      <c r="BJ72" s="126">
        <f>'[1]1ste Stufe geändert'!$F$13</f>
        <v>0.6</v>
      </c>
      <c r="BK72" s="181">
        <f>'[1]1ste Stufe geändert'!$F$14</f>
        <v>0.2</v>
      </c>
      <c r="BL72" s="150"/>
    </row>
    <row r="73" spans="1:64" x14ac:dyDescent="0.2">
      <c r="A73" s="77">
        <v>81</v>
      </c>
      <c r="B73" s="116" t="s">
        <v>84</v>
      </c>
      <c r="C73" s="137">
        <f>[1]Gesamtübersicht!$D73</f>
        <v>0</v>
      </c>
      <c r="D73" s="137">
        <f>[1]Gesamtübersicht!$E73</f>
        <v>0</v>
      </c>
      <c r="E73" s="137">
        <f>[1]Gesamtübersicht!$F73</f>
        <v>0</v>
      </c>
      <c r="F73" s="137">
        <f>[1]Gesamtübersicht!$G73</f>
        <v>3334000</v>
      </c>
      <c r="G73" s="83"/>
      <c r="H73" s="83"/>
      <c r="I73" s="202"/>
      <c r="J73" s="145"/>
      <c r="K73" s="146">
        <f>[1]Gesamtübersicht!$J73</f>
        <v>0</v>
      </c>
      <c r="L73" s="147">
        <f>'[1]1ste Stufe geändert'!$BW$19</f>
        <v>1.29</v>
      </c>
      <c r="M73" s="104">
        <f>'[1]1ste Stufe geändert'!$BW$23</f>
        <v>1.2</v>
      </c>
      <c r="N73" s="117">
        <f>'[1]1ste Stufe geändert'!$BW$20</f>
        <v>23768</v>
      </c>
      <c r="O73" s="117">
        <f>'[1]1ste Stufe geändert'!$BW$24</f>
        <v>23966</v>
      </c>
      <c r="P73" s="148">
        <f>'[1]1ste Stufe geändert'!$BW$26</f>
        <v>3178.2663999999995</v>
      </c>
      <c r="Q73" s="117">
        <f>'[1]1ste Stufe geändert'!$BW$27</f>
        <v>0</v>
      </c>
      <c r="R73" s="149">
        <f>'[1]1ste Stufe geändert'!$BW$28</f>
        <v>0</v>
      </c>
      <c r="S73" s="149">
        <f>'[1]1ste Stufe geändert'!$BW$29</f>
        <v>2081.6391899999999</v>
      </c>
      <c r="T73" s="119">
        <f>'[1]1ste Stufe geändert'!$BW$31</f>
        <v>2449</v>
      </c>
      <c r="U73" s="83">
        <f>'[1]1ste Stufe geändert'!$BW$32</f>
        <v>83</v>
      </c>
      <c r="V73" s="125">
        <f>'[1]1ste Stufe geändert'!$BW$33</f>
        <v>1.07</v>
      </c>
      <c r="W73" s="123">
        <f>SUM('[1]1ste Stufe geändert'!BW$38:BW$40)</f>
        <v>1073584.3</v>
      </c>
      <c r="X73" s="123">
        <f>SUM('[1]1ste Stufe geändert'!BW$42:BW$45)</f>
        <v>9022801.5299999993</v>
      </c>
      <c r="Y73" s="121">
        <f>'[1]1ste Stufe geändert'!$BW$47</f>
        <v>4046068.899999999</v>
      </c>
      <c r="Z73" s="108">
        <f>'[1]1ste Stufe geändert'!$BW$129</f>
        <v>2889.4826239684535</v>
      </c>
      <c r="AA73" s="108">
        <f>'[1]1ste Stufe geändert'!$BW$130</f>
        <v>74.410812857623711</v>
      </c>
      <c r="AB73" s="108">
        <f>'[1]1ste Stufe geändert'!$BW$131</f>
        <v>470.77033406260512</v>
      </c>
      <c r="AC73" s="108">
        <f>'[1]1ste Stufe geändert'!$BW$132</f>
        <v>166.95866866674902</v>
      </c>
      <c r="AD73" s="108">
        <f>'[1]1ste Stufe geändert'!$BW$133</f>
        <v>98.500214574217438</v>
      </c>
      <c r="AE73" s="108">
        <f>'[1]1ste Stufe geändert'!$BW$134</f>
        <v>139.58833726018176</v>
      </c>
      <c r="AF73" s="107">
        <f t="shared" si="4"/>
        <v>3839.7109913898298</v>
      </c>
      <c r="AG73" s="108">
        <f>'[1]1ste Stufe geändert'!$BW$139</f>
        <v>2833.5021078869486</v>
      </c>
      <c r="AH73" s="108">
        <f>'[1]1ste Stufe geändert'!$BW$140</f>
        <v>73.321622298255861</v>
      </c>
      <c r="AI73" s="108">
        <f>'[1]1ste Stufe geändert'!$BW$141</f>
        <v>473.24608820829508</v>
      </c>
      <c r="AJ73" s="108">
        <f>'[1]1ste Stufe geändert'!$BW$142</f>
        <v>172.46166020004611</v>
      </c>
      <c r="AK73" s="108">
        <f>'[1]1ste Stufe geändert'!$BW$143</f>
        <v>126.74430025869982</v>
      </c>
      <c r="AL73" s="108">
        <f>'[1]1ste Stufe geändert'!$BW$144</f>
        <v>102.91101560544104</v>
      </c>
      <c r="AM73" s="107">
        <f t="shared" si="5"/>
        <v>3782.1867944576866</v>
      </c>
      <c r="AN73" s="122">
        <f>'[1]1ste Stufe geändert'!$BW$149</f>
        <v>2861.492365927701</v>
      </c>
      <c r="AO73" s="123">
        <f>'[1]1ste Stufe geändert'!$BW$150</f>
        <v>73.866217577939778</v>
      </c>
      <c r="AP73" s="124">
        <f>'[1]1ste Stufe geändert'!$BW$151</f>
        <v>472.0082111354501</v>
      </c>
      <c r="AQ73" s="124">
        <f>'[1]1ste Stufe geändert'!$BW$152</f>
        <v>169.71016443339755</v>
      </c>
      <c r="AR73" s="123">
        <f>'[1]1ste Stufe geändert'!$BW$153</f>
        <v>112.62225741645864</v>
      </c>
      <c r="AS73" s="125">
        <f>'[1]1ste Stufe geändert'!$BW$154</f>
        <v>121.2496764328114</v>
      </c>
      <c r="AT73" s="107">
        <f t="shared" si="6"/>
        <v>3810.9488929237586</v>
      </c>
      <c r="AU73" s="120">
        <f>'[1]1ste Stufe geändert'!$F$155</f>
        <v>3488.4776995690891</v>
      </c>
      <c r="AV73" s="126">
        <f>'[1]1ste Stufe geändert'!$F$160</f>
        <v>0.96</v>
      </c>
      <c r="AW73" s="203">
        <f>'[1]1ste Stufe geändert'!$BW$211</f>
        <v>-0.46219471804922585</v>
      </c>
      <c r="AX73" s="197">
        <f>'[1]1ste Stufe geändert'!$BW$177</f>
        <v>-0.68108618014571221</v>
      </c>
      <c r="AY73" s="198">
        <f>'[1]1ste Stufe geändert'!$BW$185</f>
        <v>-2.8825471145837923E-2</v>
      </c>
      <c r="AZ73" s="198">
        <f>'[1]1ste Stufe geändert'!$BW$192</f>
        <v>-7.3805344606515791E-2</v>
      </c>
      <c r="BA73" s="198">
        <f>'[1]1ste Stufe geändert'!$BW$200</f>
        <v>-4.5424143236883957E-2</v>
      </c>
      <c r="BB73" s="198">
        <f>'[1]1ste Stufe geändert'!$BW$204</f>
        <v>1.1550585524018628</v>
      </c>
      <c r="BC73" s="199">
        <f>'[1]1ste Stufe geändert'!$F$6</f>
        <v>249</v>
      </c>
      <c r="BD73" s="181">
        <f>'[1]1ste Stufe geändert'!$F$7</f>
        <v>0.9</v>
      </c>
      <c r="BE73" s="204">
        <f>'[1]1ste Stufe geändert'!$F$9</f>
        <v>18545.153011233546</v>
      </c>
      <c r="BF73" s="205">
        <f>'[1]1ste Stufe geändert'!$F$12</f>
        <v>11000</v>
      </c>
      <c r="BG73" s="182">
        <f>'[1]1ste Stufe geändert'!$F$10</f>
        <v>0.65</v>
      </c>
      <c r="BH73" s="182">
        <f t="shared" si="7"/>
        <v>0.65</v>
      </c>
      <c r="BI73" s="181">
        <f>'[1]1ste Stufe geändert'!$F$11</f>
        <v>0.2</v>
      </c>
      <c r="BJ73" s="126">
        <f>'[1]1ste Stufe geändert'!$F$13</f>
        <v>0.6</v>
      </c>
      <c r="BK73" s="181">
        <f>'[1]1ste Stufe geändert'!$F$14</f>
        <v>0.2</v>
      </c>
      <c r="BL73" s="150"/>
    </row>
    <row r="74" spans="1:64" x14ac:dyDescent="0.2">
      <c r="A74" s="77">
        <v>83</v>
      </c>
      <c r="B74" s="116" t="s">
        <v>85</v>
      </c>
      <c r="C74" s="137">
        <f>[1]Gesamtübersicht!$D74</f>
        <v>0</v>
      </c>
      <c r="D74" s="137">
        <f>[1]Gesamtübersicht!$E74</f>
        <v>0</v>
      </c>
      <c r="E74" s="137">
        <f>[1]Gesamtübersicht!$F74</f>
        <v>0</v>
      </c>
      <c r="F74" s="137">
        <f>[1]Gesamtübersicht!$G74</f>
        <v>0</v>
      </c>
      <c r="G74" s="83"/>
      <c r="H74" s="83"/>
      <c r="I74" s="202"/>
      <c r="J74" s="145"/>
      <c r="K74" s="146">
        <f>[1]Gesamtübersicht!$J74</f>
        <v>0</v>
      </c>
      <c r="L74" s="147">
        <f>'[1]1ste Stufe geändert'!$BX$19</f>
        <v>0.95</v>
      </c>
      <c r="M74" s="104">
        <f>'[1]1ste Stufe geändert'!$BX$23</f>
        <v>0.92</v>
      </c>
      <c r="N74" s="117">
        <f>'[1]1ste Stufe geändert'!$BX$20</f>
        <v>4790</v>
      </c>
      <c r="O74" s="117">
        <f>'[1]1ste Stufe geändert'!$BX$24</f>
        <v>4785</v>
      </c>
      <c r="P74" s="148">
        <f>'[1]1ste Stufe geändert'!$BX$26</f>
        <v>873.02</v>
      </c>
      <c r="Q74" s="117">
        <f>'[1]1ste Stufe geändert'!$BX$27</f>
        <v>0</v>
      </c>
      <c r="R74" s="149">
        <f>'[1]1ste Stufe geändert'!$BX$28</f>
        <v>0</v>
      </c>
      <c r="S74" s="149">
        <f>'[1]1ste Stufe geändert'!$BX$29</f>
        <v>896.7339300000001</v>
      </c>
      <c r="T74" s="119">
        <f>'[1]1ste Stufe geändert'!$BX$31</f>
        <v>526</v>
      </c>
      <c r="U74" s="83">
        <f>'[1]1ste Stufe geändert'!$BX$32</f>
        <v>9</v>
      </c>
      <c r="V74" s="125">
        <f>'[1]1ste Stufe geändert'!$BX$33</f>
        <v>0.86</v>
      </c>
      <c r="W74" s="123">
        <f>SUM('[1]1ste Stufe geändert'!BX$38:BX$40)</f>
        <v>3174.4</v>
      </c>
      <c r="X74" s="123">
        <f>SUM('[1]1ste Stufe geändert'!BX$42:BX$45)</f>
        <v>250727.25</v>
      </c>
      <c r="Y74" s="121">
        <f>'[1]1ste Stufe geändert'!$BX$47</f>
        <v>469169.60000000003</v>
      </c>
      <c r="Z74" s="108">
        <f>'[1]1ste Stufe geändert'!$BX$129</f>
        <v>3404.6100679852193</v>
      </c>
      <c r="AA74" s="108">
        <f>'[1]1ste Stufe geändert'!$BX$130</f>
        <v>41.491325678496864</v>
      </c>
      <c r="AB74" s="108">
        <f>'[1]1ste Stufe geändert'!$BX$131</f>
        <v>249.65575156576202</v>
      </c>
      <c r="AC74" s="108">
        <f>'[1]1ste Stufe geändert'!$BX$132</f>
        <v>188.11514389635244</v>
      </c>
      <c r="AD74" s="108">
        <f>'[1]1ste Stufe geändert'!$BX$133</f>
        <v>121.40497912317328</v>
      </c>
      <c r="AE74" s="108">
        <f>'[1]1ste Stufe geändert'!$BX$134</f>
        <v>230.99622129436329</v>
      </c>
      <c r="AF74" s="107">
        <f t="shared" si="4"/>
        <v>4236.2734895433668</v>
      </c>
      <c r="AG74" s="108">
        <f>'[1]1ste Stufe geändert'!$BX$139</f>
        <v>3551.2178442963464</v>
      </c>
      <c r="AH74" s="108">
        <f>'[1]1ste Stufe geändert'!$BX$140</f>
        <v>43.461926854754431</v>
      </c>
      <c r="AI74" s="108">
        <f>'[1]1ste Stufe geändert'!$BX$141</f>
        <v>218.87050156739812</v>
      </c>
      <c r="AJ74" s="108">
        <f>'[1]1ste Stufe geändert'!$BX$142</f>
        <v>195.45178597828502</v>
      </c>
      <c r="AK74" s="108">
        <f>'[1]1ste Stufe geändert'!$BX$143</f>
        <v>151.4437513061651</v>
      </c>
      <c r="AL74" s="108">
        <f>'[1]1ste Stufe geändert'!$BX$144</f>
        <v>188.36567398119124</v>
      </c>
      <c r="AM74" s="107">
        <f t="shared" si="5"/>
        <v>4348.8114839841401</v>
      </c>
      <c r="AN74" s="122">
        <f>'[1]1ste Stufe geändert'!$BX$149</f>
        <v>3477.9139561407828</v>
      </c>
      <c r="AO74" s="123">
        <f>'[1]1ste Stufe geändert'!$BX$150</f>
        <v>42.476626266625644</v>
      </c>
      <c r="AP74" s="124">
        <f>'[1]1ste Stufe geändert'!$BX$151</f>
        <v>234.26312656658007</v>
      </c>
      <c r="AQ74" s="124">
        <f>'[1]1ste Stufe geändert'!$BX$152</f>
        <v>191.78346493731874</v>
      </c>
      <c r="AR74" s="123">
        <f>'[1]1ste Stufe geändert'!$BX$153</f>
        <v>136.42436521466919</v>
      </c>
      <c r="AS74" s="125">
        <f>'[1]1ste Stufe geändert'!$BX$154</f>
        <v>209.68094763777725</v>
      </c>
      <c r="AT74" s="107">
        <f t="shared" si="6"/>
        <v>4292.5424867637539</v>
      </c>
      <c r="AU74" s="120">
        <f>'[1]1ste Stufe geändert'!$F$155</f>
        <v>3488.4776995690891</v>
      </c>
      <c r="AV74" s="126">
        <f>'[1]1ste Stufe geändert'!$F$160</f>
        <v>0.96</v>
      </c>
      <c r="AW74" s="203">
        <f>'[1]1ste Stufe geändert'!$BX$211</f>
        <v>-1</v>
      </c>
      <c r="AX74" s="197">
        <f>'[1]1ste Stufe geändert'!$BX$177</f>
        <v>-0.38147690467104928</v>
      </c>
      <c r="AY74" s="198">
        <f>'[1]1ste Stufe geändert'!$BX$185</f>
        <v>-2.8825471145837923E-2</v>
      </c>
      <c r="AZ74" s="198">
        <f>'[1]1ste Stufe geändert'!$BX$192</f>
        <v>-7.3805344606515791E-2</v>
      </c>
      <c r="BA74" s="198">
        <f>'[1]1ste Stufe geändert'!$BX$200</f>
        <v>-3.0394547673805578E-2</v>
      </c>
      <c r="BB74" s="198">
        <f>'[1]1ste Stufe geändert'!$BX$204</f>
        <v>1.1550585524018628</v>
      </c>
      <c r="BC74" s="199">
        <f>'[1]1ste Stufe geändert'!$F$6</f>
        <v>249</v>
      </c>
      <c r="BD74" s="181">
        <f>'[1]1ste Stufe geändert'!$F$7</f>
        <v>0.9</v>
      </c>
      <c r="BE74" s="204">
        <f>'[1]1ste Stufe geändert'!$F$9</f>
        <v>18545.153011233546</v>
      </c>
      <c r="BF74" s="205">
        <f>'[1]1ste Stufe geändert'!$F$12</f>
        <v>11000</v>
      </c>
      <c r="BG74" s="182">
        <f>'[1]1ste Stufe geändert'!$F$10</f>
        <v>0.65</v>
      </c>
      <c r="BH74" s="182">
        <f t="shared" si="7"/>
        <v>0.65</v>
      </c>
      <c r="BI74" s="181">
        <f>'[1]1ste Stufe geändert'!$F$11</f>
        <v>0.2</v>
      </c>
      <c r="BJ74" s="126">
        <f>'[1]1ste Stufe geändert'!$F$13</f>
        <v>0.6</v>
      </c>
      <c r="BK74" s="181">
        <f>'[1]1ste Stufe geändert'!$F$14</f>
        <v>0.2</v>
      </c>
      <c r="BL74" s="150"/>
    </row>
    <row r="75" spans="1:64" x14ac:dyDescent="0.2">
      <c r="A75" s="77">
        <v>84</v>
      </c>
      <c r="B75" s="116" t="s">
        <v>86</v>
      </c>
      <c r="C75" s="137">
        <f>[1]Gesamtübersicht!$D75</f>
        <v>0</v>
      </c>
      <c r="D75" s="137">
        <f>[1]Gesamtübersicht!$E75</f>
        <v>702300</v>
      </c>
      <c r="E75" s="137">
        <f>[1]Gesamtübersicht!$F75</f>
        <v>390600</v>
      </c>
      <c r="F75" s="137">
        <f>[1]Gesamtübersicht!$G75</f>
        <v>0</v>
      </c>
      <c r="G75" s="83"/>
      <c r="H75" s="83"/>
      <c r="I75" s="202"/>
      <c r="J75" s="145"/>
      <c r="K75" s="146">
        <f>[1]Gesamtübersicht!$J75</f>
        <v>0</v>
      </c>
      <c r="L75" s="147">
        <f>'[1]1ste Stufe geändert'!$BY$19</f>
        <v>1.08</v>
      </c>
      <c r="M75" s="104">
        <f>'[1]1ste Stufe geändert'!$BY$23</f>
        <v>1.05</v>
      </c>
      <c r="N75" s="117">
        <f>'[1]1ste Stufe geändert'!$BY$20</f>
        <v>4321</v>
      </c>
      <c r="O75" s="117">
        <f>'[1]1ste Stufe geändert'!$BY$24</f>
        <v>4448</v>
      </c>
      <c r="P75" s="148">
        <f>'[1]1ste Stufe geändert'!$BY$26</f>
        <v>1707.2225999999996</v>
      </c>
      <c r="Q75" s="117">
        <f>'[1]1ste Stufe geändert'!$BY$27</f>
        <v>0</v>
      </c>
      <c r="R75" s="149">
        <f>'[1]1ste Stufe geändert'!$BY$28</f>
        <v>4110.0560134969601</v>
      </c>
      <c r="S75" s="149">
        <f>'[1]1ste Stufe geändert'!$BY$29</f>
        <v>1773.1269399999999</v>
      </c>
      <c r="T75" s="119">
        <f>'[1]1ste Stufe geändert'!$BY$31</f>
        <v>536</v>
      </c>
      <c r="U75" s="83">
        <f>'[1]1ste Stufe geändert'!$BY$32</f>
        <v>8</v>
      </c>
      <c r="V75" s="125">
        <f>'[1]1ste Stufe geändert'!$BY$33</f>
        <v>0.87</v>
      </c>
      <c r="W75" s="123">
        <f>SUM('[1]1ste Stufe geändert'!BY$38:BY$40)</f>
        <v>104729.60000000001</v>
      </c>
      <c r="X75" s="123">
        <f>SUM('[1]1ste Stufe geändert'!BY$42:BY$45)</f>
        <v>193892.55999999997</v>
      </c>
      <c r="Y75" s="121">
        <f>'[1]1ste Stufe geändert'!$BY$47</f>
        <v>344198.1</v>
      </c>
      <c r="Z75" s="108">
        <f>'[1]1ste Stufe geändert'!$BY$129</f>
        <v>2535.4968208715959</v>
      </c>
      <c r="AA75" s="108">
        <f>'[1]1ste Stufe geändert'!$BY$130</f>
        <v>58.060738255033563</v>
      </c>
      <c r="AB75" s="108">
        <f>'[1]1ste Stufe geändert'!$BY$131</f>
        <v>495.21969451515861</v>
      </c>
      <c r="AC75" s="108">
        <f>'[1]1ste Stufe geändert'!$BY$132</f>
        <v>174.99674604642971</v>
      </c>
      <c r="AD75" s="108">
        <f>'[1]1ste Stufe geändert'!$BY$133</f>
        <v>97.97566535524183</v>
      </c>
      <c r="AE75" s="108">
        <f>'[1]1ste Stufe geändert'!$BY$134</f>
        <v>80.68929645915297</v>
      </c>
      <c r="AF75" s="107">
        <f t="shared" si="4"/>
        <v>3442.4389615026121</v>
      </c>
      <c r="AG75" s="108">
        <f>'[1]1ste Stufe geändert'!$BY$139</f>
        <v>2708.1625925506091</v>
      </c>
      <c r="AH75" s="108">
        <f>'[1]1ste Stufe geändert'!$BY$140</f>
        <v>65.370368705035958</v>
      </c>
      <c r="AI75" s="108">
        <f>'[1]1ste Stufe geändert'!$BY$141</f>
        <v>433.14756070143886</v>
      </c>
      <c r="AJ75" s="108">
        <f>'[1]1ste Stufe geändert'!$BY$142</f>
        <v>178.83801747170062</v>
      </c>
      <c r="AK75" s="108">
        <f>'[1]1ste Stufe geändert'!$BY$143</f>
        <v>201.07922661870504</v>
      </c>
      <c r="AL75" s="108">
        <f>'[1]1ste Stufe geändert'!$BY$144</f>
        <v>79.152922661870491</v>
      </c>
      <c r="AM75" s="107">
        <f t="shared" si="5"/>
        <v>3665.7506887093605</v>
      </c>
      <c r="AN75" s="122">
        <f>'[1]1ste Stufe geändert'!$BY$149</f>
        <v>2621.8297067111025</v>
      </c>
      <c r="AO75" s="123">
        <f>'[1]1ste Stufe geändert'!$BY$150</f>
        <v>61.715553480034757</v>
      </c>
      <c r="AP75" s="124">
        <f>'[1]1ste Stufe geändert'!$BY$151</f>
        <v>464.18362760829871</v>
      </c>
      <c r="AQ75" s="124">
        <f>'[1]1ste Stufe geändert'!$BY$152</f>
        <v>176.91738175906517</v>
      </c>
      <c r="AR75" s="123">
        <f>'[1]1ste Stufe geändert'!$BY$153</f>
        <v>149.52744598697342</v>
      </c>
      <c r="AS75" s="125">
        <f>'[1]1ste Stufe geändert'!$BY$154</f>
        <v>79.921109560511724</v>
      </c>
      <c r="AT75" s="107">
        <f t="shared" si="6"/>
        <v>3554.0948251059867</v>
      </c>
      <c r="AU75" s="120">
        <f>'[1]1ste Stufe geändert'!$F$155</f>
        <v>3488.4776995690891</v>
      </c>
      <c r="AV75" s="126">
        <f>'[1]1ste Stufe geändert'!$F$160</f>
        <v>0.96</v>
      </c>
      <c r="AW75" s="203">
        <f>'[1]1ste Stufe geändert'!$BY$211</f>
        <v>-9.4048366060937028E-2</v>
      </c>
      <c r="AX75" s="197">
        <f>'[1]1ste Stufe geändert'!$BY$177</f>
        <v>0.82918887102223515</v>
      </c>
      <c r="AY75" s="198">
        <f>'[1]1ste Stufe geändert'!$BY$185</f>
        <v>-2.8825471145837923E-2</v>
      </c>
      <c r="AZ75" s="198">
        <f>'[1]1ste Stufe geändert'!$BY$192</f>
        <v>9.6701817484975541E-2</v>
      </c>
      <c r="BA75" s="198">
        <f>'[1]1ste Stufe geändert'!$BY$200</f>
        <v>1.179611235628612E-3</v>
      </c>
      <c r="BB75" s="198">
        <f>'[1]1ste Stufe geändert'!$BY$204</f>
        <v>1.1550585524018628</v>
      </c>
      <c r="BC75" s="199">
        <f>'[1]1ste Stufe geändert'!$F$6</f>
        <v>249</v>
      </c>
      <c r="BD75" s="181">
        <f>'[1]1ste Stufe geändert'!$F$7</f>
        <v>0.9</v>
      </c>
      <c r="BE75" s="204">
        <f>'[1]1ste Stufe geändert'!$F$9</f>
        <v>18545.153011233546</v>
      </c>
      <c r="BF75" s="205">
        <f>'[1]1ste Stufe geändert'!$F$12</f>
        <v>11000</v>
      </c>
      <c r="BG75" s="182">
        <f>'[1]1ste Stufe geändert'!$F$10</f>
        <v>0.65</v>
      </c>
      <c r="BH75" s="182">
        <f t="shared" si="7"/>
        <v>0.65</v>
      </c>
      <c r="BI75" s="181">
        <f>'[1]1ste Stufe geändert'!$F$11</f>
        <v>0.2</v>
      </c>
      <c r="BJ75" s="126">
        <f>'[1]1ste Stufe geändert'!$F$13</f>
        <v>0.6</v>
      </c>
      <c r="BK75" s="181">
        <f>'[1]1ste Stufe geändert'!$F$14</f>
        <v>0.2</v>
      </c>
      <c r="BL75" s="150"/>
    </row>
    <row r="76" spans="1:64" x14ac:dyDescent="0.2">
      <c r="A76" s="77">
        <v>85</v>
      </c>
      <c r="B76" s="116" t="s">
        <v>87</v>
      </c>
      <c r="C76" s="137">
        <f>[1]Gesamtübersicht!$D76</f>
        <v>1037100</v>
      </c>
      <c r="D76" s="137">
        <f>[1]Gesamtübersicht!$E76</f>
        <v>551800</v>
      </c>
      <c r="E76" s="137">
        <f>[1]Gesamtübersicht!$F76</f>
        <v>534900</v>
      </c>
      <c r="F76" s="137">
        <f>[1]Gesamtübersicht!$G76</f>
        <v>0</v>
      </c>
      <c r="G76" s="83"/>
      <c r="H76" s="83"/>
      <c r="I76" s="202"/>
      <c r="J76" s="145"/>
      <c r="K76" s="146">
        <f>[1]Gesamtübersicht!$J76</f>
        <v>0</v>
      </c>
      <c r="L76" s="147">
        <f>'[1]1ste Stufe geändert'!$BZ$19</f>
        <v>1.39</v>
      </c>
      <c r="M76" s="104">
        <f>'[1]1ste Stufe geändert'!$BZ$23</f>
        <v>1.35</v>
      </c>
      <c r="N76" s="117">
        <f>'[1]1ste Stufe geändert'!$BZ$20</f>
        <v>1524</v>
      </c>
      <c r="O76" s="117">
        <f>'[1]1ste Stufe geändert'!$BZ$24</f>
        <v>1514</v>
      </c>
      <c r="P76" s="148">
        <f>'[1]1ste Stufe geändert'!$BZ$26</f>
        <v>846.54199999999992</v>
      </c>
      <c r="Q76" s="117">
        <f>'[1]1ste Stufe geändert'!$BZ$27</f>
        <v>0</v>
      </c>
      <c r="R76" s="149">
        <f>'[1]1ste Stufe geändert'!$BZ$28</f>
        <v>0</v>
      </c>
      <c r="S76" s="149">
        <f>'[1]1ste Stufe geändert'!$BZ$29</f>
        <v>1583.6607000000001</v>
      </c>
      <c r="T76" s="119">
        <f>'[1]1ste Stufe geändert'!$BZ$31</f>
        <v>216</v>
      </c>
      <c r="U76" s="83">
        <f>'[1]1ste Stufe geändert'!$BZ$32</f>
        <v>5</v>
      </c>
      <c r="V76" s="125">
        <f>'[1]1ste Stufe geändert'!$BZ$33</f>
        <v>0.83</v>
      </c>
      <c r="W76" s="123">
        <f>SUM('[1]1ste Stufe geändert'!BZ$38:BZ$40)</f>
        <v>45326.400000000001</v>
      </c>
      <c r="X76" s="123">
        <f>SUM('[1]1ste Stufe geändert'!BZ$42:BZ$45)</f>
        <v>20261.7</v>
      </c>
      <c r="Y76" s="121">
        <f>'[1]1ste Stufe geändert'!$BZ$47</f>
        <v>112144.65</v>
      </c>
      <c r="Z76" s="108">
        <f>'[1]1ste Stufe geändert'!$BZ$129</f>
        <v>2254.6068841055776</v>
      </c>
      <c r="AA76" s="108">
        <f>'[1]1ste Stufe geändert'!$BZ$130</f>
        <v>50.754363517060376</v>
      </c>
      <c r="AB76" s="108">
        <f>'[1]1ste Stufe geändert'!$BZ$131</f>
        <v>74.71437007874016</v>
      </c>
      <c r="AC76" s="108">
        <f>'[1]1ste Stufe geändert'!$BZ$132</f>
        <v>152.96180425191628</v>
      </c>
      <c r="AD76" s="108">
        <f>'[1]1ste Stufe geändert'!$BZ$133</f>
        <v>52.261811023622045</v>
      </c>
      <c r="AE76" s="108">
        <f>'[1]1ste Stufe geändert'!$BZ$134</f>
        <v>100.6247375328084</v>
      </c>
      <c r="AF76" s="107">
        <f t="shared" si="4"/>
        <v>2685.9239705097252</v>
      </c>
      <c r="AG76" s="108">
        <f>'[1]1ste Stufe geändert'!$BZ$139</f>
        <v>2267.5442729899951</v>
      </c>
      <c r="AH76" s="108">
        <f>'[1]1ste Stufe geändert'!$BZ$140</f>
        <v>67.935601056803179</v>
      </c>
      <c r="AI76" s="108">
        <f>'[1]1ste Stufe geändert'!$BZ$141</f>
        <v>67.594187582562753</v>
      </c>
      <c r="AJ76" s="108">
        <f>'[1]1ste Stufe geändert'!$BZ$142</f>
        <v>158.79962313742604</v>
      </c>
      <c r="AK76" s="108">
        <f>'[1]1ste Stufe geändert'!$BZ$143</f>
        <v>53.643031704095115</v>
      </c>
      <c r="AL76" s="108">
        <f>'[1]1ste Stufe geändert'!$BZ$144</f>
        <v>35.387714663143989</v>
      </c>
      <c r="AM76" s="107">
        <f t="shared" si="5"/>
        <v>2650.9044311340258</v>
      </c>
      <c r="AN76" s="122">
        <f>'[1]1ste Stufe geändert'!$BZ$149</f>
        <v>2261.0755785477863</v>
      </c>
      <c r="AO76" s="123">
        <f>'[1]1ste Stufe geändert'!$BZ$150</f>
        <v>59.344982286931781</v>
      </c>
      <c r="AP76" s="124">
        <f>'[1]1ste Stufe geändert'!$BZ$151</f>
        <v>71.154278830651464</v>
      </c>
      <c r="AQ76" s="124">
        <f>'[1]1ste Stufe geändert'!$BZ$152</f>
        <v>155.88071369467116</v>
      </c>
      <c r="AR76" s="123">
        <f>'[1]1ste Stufe geändert'!$BZ$153</f>
        <v>52.952421363858576</v>
      </c>
      <c r="AS76" s="125">
        <f>'[1]1ste Stufe geändert'!$BZ$154</f>
        <v>68.006226097976196</v>
      </c>
      <c r="AT76" s="107">
        <f t="shared" si="6"/>
        <v>2668.414200821876</v>
      </c>
      <c r="AU76" s="120">
        <f>'[1]1ste Stufe geändert'!$F$155</f>
        <v>3488.4776995690891</v>
      </c>
      <c r="AV76" s="126">
        <f>'[1]1ste Stufe geändert'!$F$160</f>
        <v>0.96</v>
      </c>
      <c r="AW76" s="203">
        <f>'[1]1ste Stufe geändert'!$BZ$211</f>
        <v>0</v>
      </c>
      <c r="AX76" s="197">
        <f>'[1]1ste Stufe geändert'!$BZ$177</f>
        <v>1.8832728889127595</v>
      </c>
      <c r="AY76" s="198">
        <f>'[1]1ste Stufe geändert'!$BZ$185</f>
        <v>-2.8825471145837923E-2</v>
      </c>
      <c r="AZ76" s="198">
        <f>'[1]1ste Stufe geändert'!$BZ$192</f>
        <v>-7.3805344606515791E-2</v>
      </c>
      <c r="BA76" s="198">
        <f>'[1]1ste Stufe geändert'!$BZ$200</f>
        <v>9.7948149876435228E-2</v>
      </c>
      <c r="BB76" s="198">
        <f>'[1]1ste Stufe geändert'!$BZ$204</f>
        <v>1.1550585524018628</v>
      </c>
      <c r="BC76" s="199">
        <f>'[1]1ste Stufe geändert'!$F$6</f>
        <v>249</v>
      </c>
      <c r="BD76" s="181">
        <f>'[1]1ste Stufe geändert'!$F$7</f>
        <v>0.9</v>
      </c>
      <c r="BE76" s="204">
        <f>'[1]1ste Stufe geändert'!$F$9</f>
        <v>18545.153011233546</v>
      </c>
      <c r="BF76" s="205">
        <f>'[1]1ste Stufe geändert'!$F$12</f>
        <v>11000</v>
      </c>
      <c r="BG76" s="182">
        <f>'[1]1ste Stufe geändert'!$F$10</f>
        <v>0.65</v>
      </c>
      <c r="BH76" s="182">
        <f t="shared" si="7"/>
        <v>0.65</v>
      </c>
      <c r="BI76" s="181">
        <f>'[1]1ste Stufe geändert'!$F$11</f>
        <v>0.2</v>
      </c>
      <c r="BJ76" s="126">
        <f>'[1]1ste Stufe geändert'!$F$13</f>
        <v>0.6</v>
      </c>
      <c r="BK76" s="181">
        <f>'[1]1ste Stufe geändert'!$F$14</f>
        <v>0.2</v>
      </c>
      <c r="BL76" s="150"/>
    </row>
    <row r="77" spans="1:64" x14ac:dyDescent="0.2">
      <c r="A77" s="77">
        <v>86</v>
      </c>
      <c r="B77" s="116" t="s">
        <v>88</v>
      </c>
      <c r="C77" s="137">
        <f>[1]Gesamtübersicht!$D77</f>
        <v>1308100</v>
      </c>
      <c r="D77" s="137">
        <f>[1]Gesamtübersicht!$E77</f>
        <v>600900</v>
      </c>
      <c r="E77" s="137">
        <f>[1]Gesamtübersicht!$F77</f>
        <v>1314500</v>
      </c>
      <c r="F77" s="137">
        <f>[1]Gesamtübersicht!$G77</f>
        <v>0</v>
      </c>
      <c r="G77" s="83"/>
      <c r="H77" s="83"/>
      <c r="I77" s="202"/>
      <c r="J77" s="145"/>
      <c r="K77" s="146">
        <f>[1]Gesamtübersicht!$J77</f>
        <v>0</v>
      </c>
      <c r="L77" s="147">
        <f>'[1]1ste Stufe geändert'!$CA$19</f>
        <v>1.18</v>
      </c>
      <c r="M77" s="104">
        <f>'[1]1ste Stufe geändert'!$CA$23</f>
        <v>1.1399999999999999</v>
      </c>
      <c r="N77" s="117">
        <f>'[1]1ste Stufe geändert'!$CA$20</f>
        <v>3117</v>
      </c>
      <c r="O77" s="117">
        <f>'[1]1ste Stufe geändert'!$CA$24</f>
        <v>3149</v>
      </c>
      <c r="P77" s="148">
        <f>'[1]1ste Stufe geändert'!$CA$26</f>
        <v>1284.9269999999997</v>
      </c>
      <c r="Q77" s="117">
        <f>'[1]1ste Stufe geändert'!$CA$27</f>
        <v>0</v>
      </c>
      <c r="R77" s="149">
        <f>'[1]1ste Stufe geändert'!$CA$28</f>
        <v>2217.6282348305799</v>
      </c>
      <c r="S77" s="149">
        <f>'[1]1ste Stufe geändert'!$CA$29</f>
        <v>1637.1691599999999</v>
      </c>
      <c r="T77" s="119">
        <f>'[1]1ste Stufe geändert'!$CA$31</f>
        <v>467</v>
      </c>
      <c r="U77" s="83">
        <f>'[1]1ste Stufe geändert'!$CA$32</f>
        <v>7</v>
      </c>
      <c r="V77" s="125">
        <f>'[1]1ste Stufe geändert'!$CA$33</f>
        <v>0.84</v>
      </c>
      <c r="W77" s="123">
        <f>SUM('[1]1ste Stufe geändert'!CA$38:CA$40)</f>
        <v>-4125.9500000000007</v>
      </c>
      <c r="X77" s="123">
        <f>SUM('[1]1ste Stufe geändert'!CA$42:CA$45)</f>
        <v>210319.90000000002</v>
      </c>
      <c r="Y77" s="121">
        <f>'[1]1ste Stufe geändert'!$CA$47</f>
        <v>358282.5</v>
      </c>
      <c r="Z77" s="108">
        <f>'[1]1ste Stufe geändert'!$CA$129</f>
        <v>2527.848157657349</v>
      </c>
      <c r="AA77" s="108">
        <f>'[1]1ste Stufe geändert'!$CA$130</f>
        <v>24.057186397176771</v>
      </c>
      <c r="AB77" s="108">
        <f>'[1]1ste Stufe geändert'!$CA$131</f>
        <v>112.06727622714146</v>
      </c>
      <c r="AC77" s="108">
        <f>'[1]1ste Stufe geändert'!$CA$132</f>
        <v>151.95510890093058</v>
      </c>
      <c r="AD77" s="108">
        <f>'[1]1ste Stufe geändert'!$CA$133</f>
        <v>77.086092396535136</v>
      </c>
      <c r="AE77" s="108">
        <f>'[1]1ste Stufe geändert'!$CA$134</f>
        <v>57.193535450753927</v>
      </c>
      <c r="AF77" s="107">
        <f t="shared" si="4"/>
        <v>2950.2073570298871</v>
      </c>
      <c r="AG77" s="108">
        <f>'[1]1ste Stufe geändert'!$CA$139</f>
        <v>2459.0927421332294</v>
      </c>
      <c r="AH77" s="108">
        <f>'[1]1ste Stufe geändert'!$CA$140</f>
        <v>20.803191489361705</v>
      </c>
      <c r="AI77" s="108">
        <f>'[1]1ste Stufe geändert'!$CA$141</f>
        <v>112.24142584947603</v>
      </c>
      <c r="AJ77" s="108">
        <f>'[1]1ste Stufe geändert'!$CA$142</f>
        <v>155.93808239407099</v>
      </c>
      <c r="AK77" s="108">
        <f>'[1]1ste Stufe geändert'!$CA$143</f>
        <v>97.525643061289301</v>
      </c>
      <c r="AL77" s="108">
        <f>'[1]1ste Stufe geändert'!$CA$144</f>
        <v>62.730692283264531</v>
      </c>
      <c r="AM77" s="107">
        <f t="shared" si="5"/>
        <v>2908.3317772106921</v>
      </c>
      <c r="AN77" s="122">
        <f>'[1]1ste Stufe geändert'!$CA$149</f>
        <v>2493.4704498952892</v>
      </c>
      <c r="AO77" s="123">
        <f>'[1]1ste Stufe geändert'!$CA$150</f>
        <v>22.430188943269236</v>
      </c>
      <c r="AP77" s="124">
        <f>'[1]1ste Stufe geändert'!$CA$151</f>
        <v>112.15435103830875</v>
      </c>
      <c r="AQ77" s="124">
        <f>'[1]1ste Stufe geändert'!$CA$152</f>
        <v>153.94659564750077</v>
      </c>
      <c r="AR77" s="123">
        <f>'[1]1ste Stufe geändert'!$CA$153</f>
        <v>87.305867728912219</v>
      </c>
      <c r="AS77" s="125">
        <f>'[1]1ste Stufe geändert'!$CA$154</f>
        <v>59.962113867009229</v>
      </c>
      <c r="AT77" s="107">
        <f t="shared" si="6"/>
        <v>2929.2695671202896</v>
      </c>
      <c r="AU77" s="120">
        <f>'[1]1ste Stufe geändert'!$F$155</f>
        <v>3488.4776995690891</v>
      </c>
      <c r="AV77" s="126">
        <f>'[1]1ste Stufe geändert'!$F$160</f>
        <v>0.96</v>
      </c>
      <c r="AW77" s="203">
        <f>'[1]1ste Stufe geändert'!$CA$211</f>
        <v>0</v>
      </c>
      <c r="AX77" s="197">
        <f>'[1]1ste Stufe geändert'!$CA$177</f>
        <v>0.97483307242706074</v>
      </c>
      <c r="AY77" s="198">
        <f>'[1]1ste Stufe geändert'!$CA$185</f>
        <v>-2.8825471145837923E-2</v>
      </c>
      <c r="AZ77" s="198">
        <f>'[1]1ste Stufe geändert'!$CA$192</f>
        <v>1.8193765783517137E-2</v>
      </c>
      <c r="BA77" s="198">
        <f>'[1]1ste Stufe geändert'!$CA$200</f>
        <v>1.9306307743763393E-2</v>
      </c>
      <c r="BB77" s="198">
        <f>'[1]1ste Stufe geändert'!$CA$204</f>
        <v>1.1550585524018628</v>
      </c>
      <c r="BC77" s="199">
        <f>'[1]1ste Stufe geändert'!$F$6</f>
        <v>249</v>
      </c>
      <c r="BD77" s="181">
        <f>'[1]1ste Stufe geändert'!$F$7</f>
        <v>0.9</v>
      </c>
      <c r="BE77" s="204">
        <f>'[1]1ste Stufe geändert'!$F$9</f>
        <v>18545.153011233546</v>
      </c>
      <c r="BF77" s="205">
        <f>'[1]1ste Stufe geändert'!$F$12</f>
        <v>11000</v>
      </c>
      <c r="BG77" s="182">
        <f>'[1]1ste Stufe geändert'!$F$10</f>
        <v>0.65</v>
      </c>
      <c r="BH77" s="182">
        <f t="shared" si="7"/>
        <v>0.65</v>
      </c>
      <c r="BI77" s="181">
        <f>'[1]1ste Stufe geändert'!$F$11</f>
        <v>0.2</v>
      </c>
      <c r="BJ77" s="126">
        <f>'[1]1ste Stufe geändert'!$F$13</f>
        <v>0.6</v>
      </c>
      <c r="BK77" s="181">
        <f>'[1]1ste Stufe geändert'!$F$14</f>
        <v>0.2</v>
      </c>
      <c r="BL77" s="150"/>
    </row>
    <row r="78" spans="1:64" x14ac:dyDescent="0.2">
      <c r="A78" s="77">
        <v>87</v>
      </c>
      <c r="B78" s="116" t="s">
        <v>89</v>
      </c>
      <c r="C78" s="137">
        <f>[1]Gesamtübersicht!$D78</f>
        <v>0</v>
      </c>
      <c r="D78" s="137">
        <f>[1]Gesamtübersicht!$E78</f>
        <v>0</v>
      </c>
      <c r="E78" s="137">
        <f>[1]Gesamtübersicht!$F78</f>
        <v>0</v>
      </c>
      <c r="F78" s="137">
        <f>[1]Gesamtübersicht!$G78</f>
        <v>0</v>
      </c>
      <c r="G78" s="83"/>
      <c r="H78" s="83"/>
      <c r="I78" s="202"/>
      <c r="J78" s="145"/>
      <c r="K78" s="146">
        <f>[1]Gesamtübersicht!$J78</f>
        <v>0</v>
      </c>
      <c r="L78" s="147">
        <f>'[1]1ste Stufe geändert'!$CB$19</f>
        <v>1.21</v>
      </c>
      <c r="M78" s="104">
        <f>'[1]1ste Stufe geändert'!$CB$23</f>
        <v>1.21</v>
      </c>
      <c r="N78" s="117">
        <f>'[1]1ste Stufe geändert'!$CB$20</f>
        <v>18171</v>
      </c>
      <c r="O78" s="117">
        <f>'[1]1ste Stufe geändert'!$CB$24</f>
        <v>18173</v>
      </c>
      <c r="P78" s="148">
        <f>'[1]1ste Stufe geändert'!$CB$26</f>
        <v>3069.6965999999998</v>
      </c>
      <c r="Q78" s="117">
        <f>'[1]1ste Stufe geändert'!$CB$27</f>
        <v>0</v>
      </c>
      <c r="R78" s="149">
        <f>'[1]1ste Stufe geändert'!$CB$28</f>
        <v>0</v>
      </c>
      <c r="S78" s="149">
        <f>'[1]1ste Stufe geändert'!$CB$29</f>
        <v>2750.6227699999999</v>
      </c>
      <c r="T78" s="119">
        <f>'[1]1ste Stufe geändert'!$CB$31</f>
        <v>1875</v>
      </c>
      <c r="U78" s="83">
        <f>'[1]1ste Stufe geändert'!$CB$32</f>
        <v>42</v>
      </c>
      <c r="V78" s="125">
        <f>'[1]1ste Stufe geändert'!$CB$33</f>
        <v>0.97</v>
      </c>
      <c r="W78" s="123">
        <f>SUM('[1]1ste Stufe geändert'!CB$38:CB$40)</f>
        <v>580250.94999999995</v>
      </c>
      <c r="X78" s="123">
        <f>SUM('[1]1ste Stufe geändert'!CB$42:CB$45)</f>
        <v>1576170</v>
      </c>
      <c r="Y78" s="121">
        <f>'[1]1ste Stufe geändert'!$CB$47</f>
        <v>2891469.45</v>
      </c>
      <c r="Z78" s="108">
        <f>'[1]1ste Stufe geändert'!$CB$129</f>
        <v>2599.623262799952</v>
      </c>
      <c r="AA78" s="108">
        <f>'[1]1ste Stufe geändert'!$CB$130</f>
        <v>61.895803753233167</v>
      </c>
      <c r="AB78" s="108">
        <f>'[1]1ste Stufe geändert'!$CB$131</f>
        <v>365.16862858400748</v>
      </c>
      <c r="AC78" s="108">
        <f>'[1]1ste Stufe geändert'!$CB$132</f>
        <v>170.04942951805035</v>
      </c>
      <c r="AD78" s="108">
        <f>'[1]1ste Stufe geändert'!$CB$133</f>
        <v>102.53349292829233</v>
      </c>
      <c r="AE78" s="108">
        <f>'[1]1ste Stufe geändert'!$CB$134</f>
        <v>74.176666116339234</v>
      </c>
      <c r="AF78" s="107">
        <f t="shared" si="4"/>
        <v>3373.4472836998743</v>
      </c>
      <c r="AG78" s="108">
        <f>'[1]1ste Stufe geändert'!$CB$139</f>
        <v>2683.4265001149197</v>
      </c>
      <c r="AH78" s="108">
        <f>'[1]1ste Stufe geändert'!$CB$140</f>
        <v>62.326891542398066</v>
      </c>
      <c r="AI78" s="108">
        <f>'[1]1ste Stufe geändert'!$CB$141</f>
        <v>323.90732955483412</v>
      </c>
      <c r="AJ78" s="108">
        <f>'[1]1ste Stufe geändert'!$CB$142</f>
        <v>175.93680135220512</v>
      </c>
      <c r="AK78" s="108">
        <f>'[1]1ste Stufe geändert'!$CB$143</f>
        <v>51.21840367578276</v>
      </c>
      <c r="AL78" s="108">
        <f>'[1]1ste Stufe geändert'!$CB$144</f>
        <v>111.87388708523635</v>
      </c>
      <c r="AM78" s="107">
        <f t="shared" si="5"/>
        <v>3408.6898133253762</v>
      </c>
      <c r="AN78" s="122">
        <f>'[1]1ste Stufe geändert'!$CB$149</f>
        <v>2641.5248814574361</v>
      </c>
      <c r="AO78" s="123">
        <f>'[1]1ste Stufe geändert'!$CB$150</f>
        <v>62.11134764781562</v>
      </c>
      <c r="AP78" s="124">
        <f>'[1]1ste Stufe geändert'!$CB$151</f>
        <v>344.53797906942077</v>
      </c>
      <c r="AQ78" s="124">
        <f>'[1]1ste Stufe geändert'!$CB$152</f>
        <v>172.99311543512772</v>
      </c>
      <c r="AR78" s="123">
        <f>'[1]1ste Stufe geändert'!$CB$153</f>
        <v>76.875948302037543</v>
      </c>
      <c r="AS78" s="125">
        <f>'[1]1ste Stufe geändert'!$CB$154</f>
        <v>93.025276600787791</v>
      </c>
      <c r="AT78" s="107">
        <f t="shared" si="6"/>
        <v>3391.068548512626</v>
      </c>
      <c r="AU78" s="120">
        <f>'[1]1ste Stufe geändert'!$F$155</f>
        <v>3488.4776995690891</v>
      </c>
      <c r="AV78" s="126">
        <f>'[1]1ste Stufe geändert'!$F$160</f>
        <v>0.96</v>
      </c>
      <c r="AW78" s="203">
        <f>'[1]1ste Stufe geändert'!$CB$211</f>
        <v>0</v>
      </c>
      <c r="AX78" s="197">
        <f>'[1]1ste Stufe geändert'!$CB$177</f>
        <v>-0.46284631010664617</v>
      </c>
      <c r="AY78" s="198">
        <f>'[1]1ste Stufe geändert'!$CB$185</f>
        <v>-2.8825471145837923E-2</v>
      </c>
      <c r="AZ78" s="198">
        <f>'[1]1ste Stufe geändert'!$CB$192</f>
        <v>-7.3805344606515791E-2</v>
      </c>
      <c r="BA78" s="198">
        <f>'[1]1ste Stufe geändert'!$CB$200</f>
        <v>-3.5782863938121461E-2</v>
      </c>
      <c r="BB78" s="198">
        <f>'[1]1ste Stufe geändert'!$CB$204</f>
        <v>1.1550585524018628</v>
      </c>
      <c r="BC78" s="199">
        <f>'[1]1ste Stufe geändert'!$F$6</f>
        <v>249</v>
      </c>
      <c r="BD78" s="181">
        <f>'[1]1ste Stufe geändert'!$F$7</f>
        <v>0.9</v>
      </c>
      <c r="BE78" s="204">
        <f>'[1]1ste Stufe geändert'!$F$9</f>
        <v>18545.153011233546</v>
      </c>
      <c r="BF78" s="205">
        <f>'[1]1ste Stufe geändert'!$F$12</f>
        <v>11000</v>
      </c>
      <c r="BG78" s="182">
        <f>'[1]1ste Stufe geändert'!$F$10</f>
        <v>0.65</v>
      </c>
      <c r="BH78" s="182">
        <f t="shared" si="7"/>
        <v>0.65</v>
      </c>
      <c r="BI78" s="181">
        <f>'[1]1ste Stufe geändert'!$F$11</f>
        <v>0.2</v>
      </c>
      <c r="BJ78" s="126">
        <f>'[1]1ste Stufe geändert'!$F$13</f>
        <v>0.6</v>
      </c>
      <c r="BK78" s="181">
        <f>'[1]1ste Stufe geändert'!$F$14</f>
        <v>0.2</v>
      </c>
      <c r="BL78" s="150"/>
    </row>
    <row r="79" spans="1:64" x14ac:dyDescent="0.2">
      <c r="A79" s="77">
        <v>88</v>
      </c>
      <c r="B79" s="116" t="s">
        <v>90</v>
      </c>
      <c r="C79" s="137">
        <f>[1]Gesamtübersicht!$D79</f>
        <v>0</v>
      </c>
      <c r="D79" s="137">
        <f>[1]Gesamtübersicht!$E79</f>
        <v>141100</v>
      </c>
      <c r="E79" s="137">
        <f>[1]Gesamtübersicht!$F79</f>
        <v>911300</v>
      </c>
      <c r="F79" s="137">
        <f>[1]Gesamtübersicht!$G79</f>
        <v>0</v>
      </c>
      <c r="G79" s="83"/>
      <c r="H79" s="83"/>
      <c r="I79" s="202"/>
      <c r="J79" s="145"/>
      <c r="K79" s="146">
        <f>[1]Gesamtübersicht!$J79</f>
        <v>0</v>
      </c>
      <c r="L79" s="147">
        <f>'[1]1ste Stufe geändert'!$CC$19</f>
        <v>1.28</v>
      </c>
      <c r="M79" s="104">
        <f>'[1]1ste Stufe geändert'!$CC$23</f>
        <v>1.23</v>
      </c>
      <c r="N79" s="117">
        <f>'[1]1ste Stufe geändert'!$CC$20</f>
        <v>1951</v>
      </c>
      <c r="O79" s="117">
        <f>'[1]1ste Stufe geändert'!$CC$24</f>
        <v>2014</v>
      </c>
      <c r="P79" s="148">
        <f>'[1]1ste Stufe geändert'!$CC$26</f>
        <v>654.87300000000005</v>
      </c>
      <c r="Q79" s="117">
        <f>'[1]1ste Stufe geändert'!$CC$27</f>
        <v>0</v>
      </c>
      <c r="R79" s="149">
        <f>'[1]1ste Stufe geändert'!$CC$28</f>
        <v>0</v>
      </c>
      <c r="S79" s="149">
        <f>'[1]1ste Stufe geändert'!$CC$29</f>
        <v>630.62275</v>
      </c>
      <c r="T79" s="119">
        <f>'[1]1ste Stufe geändert'!$CC$31</f>
        <v>304</v>
      </c>
      <c r="U79" s="83">
        <f>'[1]1ste Stufe geändert'!$CC$32</f>
        <v>2</v>
      </c>
      <c r="V79" s="125">
        <f>'[1]1ste Stufe geändert'!$CC$33</f>
        <v>0.86</v>
      </c>
      <c r="W79" s="123">
        <f>SUM('[1]1ste Stufe geändert'!CC$38:CC$40)</f>
        <v>1308.58</v>
      </c>
      <c r="X79" s="123">
        <f>SUM('[1]1ste Stufe geändert'!CC$42:CC$45)</f>
        <v>187981.05</v>
      </c>
      <c r="Y79" s="121">
        <f>'[1]1ste Stufe geändert'!$CC$47</f>
        <v>134173.35</v>
      </c>
      <c r="Z79" s="108">
        <f>'[1]1ste Stufe geändert'!$CC$129</f>
        <v>2913.4677194861943</v>
      </c>
      <c r="AA79" s="108">
        <f>'[1]1ste Stufe geändert'!$CC$130</f>
        <v>7.7842644797539711</v>
      </c>
      <c r="AB79" s="108">
        <f>'[1]1ste Stufe geändert'!$CC$131</f>
        <v>201.12701178882622</v>
      </c>
      <c r="AC79" s="108">
        <f>'[1]1ste Stufe geändert'!$CC$132</f>
        <v>163.68682356392691</v>
      </c>
      <c r="AD79" s="108">
        <f>'[1]1ste Stufe geändert'!$CC$133</f>
        <v>175.98846745258842</v>
      </c>
      <c r="AE79" s="108">
        <f>'[1]1ste Stufe geändert'!$CC$134</f>
        <v>99.041184008200929</v>
      </c>
      <c r="AF79" s="107">
        <f t="shared" si="4"/>
        <v>3561.0954707794904</v>
      </c>
      <c r="AG79" s="108">
        <f>'[1]1ste Stufe geändert'!$CC$139</f>
        <v>2782.7734733956045</v>
      </c>
      <c r="AH79" s="108">
        <f>'[1]1ste Stufe geändert'!$CC$140</f>
        <v>22.849826216484608</v>
      </c>
      <c r="AI79" s="108">
        <f>'[1]1ste Stufe geändert'!$CC$141</f>
        <v>262.15245779543193</v>
      </c>
      <c r="AJ79" s="108">
        <f>'[1]1ste Stufe geändert'!$CC$142</f>
        <v>166.00277955394458</v>
      </c>
      <c r="AK79" s="108">
        <f>'[1]1ste Stufe geändert'!$CC$143</f>
        <v>145.05809334657397</v>
      </c>
      <c r="AL79" s="108">
        <f>'[1]1ste Stufe geändert'!$CC$144</f>
        <v>41.616956305858992</v>
      </c>
      <c r="AM79" s="107">
        <f t="shared" si="5"/>
        <v>3420.4535866138981</v>
      </c>
      <c r="AN79" s="122">
        <f>'[1]1ste Stufe geändert'!$CC$149</f>
        <v>2848.1205964408991</v>
      </c>
      <c r="AO79" s="123">
        <f>'[1]1ste Stufe geändert'!$CC$150</f>
        <v>15.31704534811929</v>
      </c>
      <c r="AP79" s="124">
        <f>'[1]1ste Stufe geändert'!$CC$151</f>
        <v>231.63973479212908</v>
      </c>
      <c r="AQ79" s="124">
        <f>'[1]1ste Stufe geändert'!$CC$152</f>
        <v>164.84480155893573</v>
      </c>
      <c r="AR79" s="123">
        <f>'[1]1ste Stufe geändert'!$CC$153</f>
        <v>160.52328039958121</v>
      </c>
      <c r="AS79" s="125">
        <f>'[1]1ste Stufe geändert'!$CC$154</f>
        <v>70.32907015702996</v>
      </c>
      <c r="AT79" s="107">
        <f t="shared" si="6"/>
        <v>3490.7745286966947</v>
      </c>
      <c r="AU79" s="120">
        <f>'[1]1ste Stufe geändert'!$F$155</f>
        <v>3488.4776995690891</v>
      </c>
      <c r="AV79" s="126">
        <f>'[1]1ste Stufe geändert'!$F$160</f>
        <v>0.96</v>
      </c>
      <c r="AW79" s="203">
        <f>'[1]1ste Stufe geändert'!$CC$211</f>
        <v>-3.2920220872978412E-3</v>
      </c>
      <c r="AX79" s="197">
        <f>'[1]1ste Stufe geändert'!$CC$177</f>
        <v>0.47652825503348029</v>
      </c>
      <c r="AY79" s="198">
        <f>'[1]1ste Stufe geändert'!$CC$185</f>
        <v>-2.8825471145837923E-2</v>
      </c>
      <c r="AZ79" s="198">
        <f>'[1]1ste Stufe geändert'!$CC$192</f>
        <v>-7.3805344606515791E-2</v>
      </c>
      <c r="BA79" s="198">
        <f>'[1]1ste Stufe geändert'!$CC$200</f>
        <v>-1.1603018872584414E-2</v>
      </c>
      <c r="BB79" s="198">
        <f>'[1]1ste Stufe geändert'!$CC$204</f>
        <v>1.1550585524018628</v>
      </c>
      <c r="BC79" s="199">
        <f>'[1]1ste Stufe geändert'!$F$6</f>
        <v>249</v>
      </c>
      <c r="BD79" s="181">
        <f>'[1]1ste Stufe geändert'!$F$7</f>
        <v>0.9</v>
      </c>
      <c r="BE79" s="204">
        <f>'[1]1ste Stufe geändert'!$F$9</f>
        <v>18545.153011233546</v>
      </c>
      <c r="BF79" s="205">
        <f>'[1]1ste Stufe geändert'!$F$12</f>
        <v>11000</v>
      </c>
      <c r="BG79" s="182">
        <f>'[1]1ste Stufe geändert'!$F$10</f>
        <v>0.65</v>
      </c>
      <c r="BH79" s="182">
        <f t="shared" si="7"/>
        <v>0.65</v>
      </c>
      <c r="BI79" s="181">
        <f>'[1]1ste Stufe geändert'!$F$11</f>
        <v>0.2</v>
      </c>
      <c r="BJ79" s="126">
        <f>'[1]1ste Stufe geändert'!$F$13</f>
        <v>0.6</v>
      </c>
      <c r="BK79" s="181">
        <f>'[1]1ste Stufe geändert'!$F$14</f>
        <v>0.2</v>
      </c>
      <c r="BL79" s="150"/>
    </row>
    <row r="80" spans="1:64" x14ac:dyDescent="0.2">
      <c r="A80" s="77">
        <v>89</v>
      </c>
      <c r="B80" s="116" t="s">
        <v>91</v>
      </c>
      <c r="C80" s="137">
        <f>[1]Gesamtübersicht!$D80</f>
        <v>1281800</v>
      </c>
      <c r="D80" s="137">
        <f>[1]Gesamtübersicht!$E80</f>
        <v>1875000</v>
      </c>
      <c r="E80" s="137">
        <f>[1]Gesamtübersicht!$F80</f>
        <v>1836900</v>
      </c>
      <c r="F80" s="137">
        <f>[1]Gesamtübersicht!$G80</f>
        <v>0</v>
      </c>
      <c r="G80" s="83"/>
      <c r="H80" s="83"/>
      <c r="I80" s="202"/>
      <c r="J80" s="145"/>
      <c r="K80" s="146">
        <f>[1]Gesamtübersicht!$J80</f>
        <v>0</v>
      </c>
      <c r="L80" s="147">
        <f>'[1]1ste Stufe geändert'!$CD$19</f>
        <v>1.35</v>
      </c>
      <c r="M80" s="104">
        <f>'[1]1ste Stufe geändert'!$CD$23</f>
        <v>1.29</v>
      </c>
      <c r="N80" s="117">
        <f>'[1]1ste Stufe geändert'!$CD$20</f>
        <v>3498</v>
      </c>
      <c r="O80" s="117">
        <f>'[1]1ste Stufe geändert'!$CD$24</f>
        <v>3500</v>
      </c>
      <c r="P80" s="148">
        <f>'[1]1ste Stufe geändert'!$CD$26</f>
        <v>2381.7304000000004</v>
      </c>
      <c r="Q80" s="117">
        <f>'[1]1ste Stufe geändert'!$CD$27</f>
        <v>111</v>
      </c>
      <c r="R80" s="149">
        <f>'[1]1ste Stufe geändert'!$CD$28</f>
        <v>3701.64191171026</v>
      </c>
      <c r="S80" s="149">
        <f>'[1]1ste Stufe geändert'!$CD$29</f>
        <v>3134.3092099999999</v>
      </c>
      <c r="T80" s="119">
        <f>'[1]1ste Stufe geändert'!$CD$31</f>
        <v>551</v>
      </c>
      <c r="U80" s="83">
        <f>'[1]1ste Stufe geändert'!$CD$32</f>
        <v>9</v>
      </c>
      <c r="V80" s="125">
        <f>'[1]1ste Stufe geändert'!$CD$33</f>
        <v>0.84</v>
      </c>
      <c r="W80" s="123">
        <f>SUM('[1]1ste Stufe geändert'!CD$38:CD$40)</f>
        <v>62079.75</v>
      </c>
      <c r="X80" s="123">
        <f>SUM('[1]1ste Stufe geändert'!CD$42:CD$45)</f>
        <v>416073.05000000005</v>
      </c>
      <c r="Y80" s="121">
        <f>'[1]1ste Stufe geändert'!$CD$47</f>
        <v>327591.75</v>
      </c>
      <c r="Z80" s="108">
        <f>'[1]1ste Stufe geändert'!$CD$129</f>
        <v>2519.3980873287205</v>
      </c>
      <c r="AA80" s="108">
        <f>'[1]1ste Stufe geändert'!$CD$130</f>
        <v>49.138664951400798</v>
      </c>
      <c r="AB80" s="108">
        <f>'[1]1ste Stufe geändert'!$CD$131</f>
        <v>113.48652086906803</v>
      </c>
      <c r="AC80" s="108">
        <f>'[1]1ste Stufe geändert'!$CD$132</f>
        <v>152.46449686889105</v>
      </c>
      <c r="AD80" s="108">
        <f>'[1]1ste Stufe geändert'!$CD$133</f>
        <v>67.813164665523161</v>
      </c>
      <c r="AE80" s="108">
        <f>'[1]1ste Stufe geändert'!$CD$134</f>
        <v>113.22742995997713</v>
      </c>
      <c r="AF80" s="107">
        <f t="shared" si="4"/>
        <v>3015.528364643581</v>
      </c>
      <c r="AG80" s="108">
        <f>'[1]1ste Stufe geändert'!$CD$139</f>
        <v>2434.985893848504</v>
      </c>
      <c r="AH80" s="108">
        <f>'[1]1ste Stufe geändert'!$CD$140</f>
        <v>42.545699999999997</v>
      </c>
      <c r="AI80" s="108">
        <f>'[1]1ste Stufe geändert'!$CD$141</f>
        <v>115.32697142857144</v>
      </c>
      <c r="AJ80" s="108">
        <f>'[1]1ste Stufe geändert'!$CD$142</f>
        <v>158.50754905528666</v>
      </c>
      <c r="AK80" s="108">
        <f>'[1]1ste Stufe geändert'!$CD$143</f>
        <v>65.275657142857142</v>
      </c>
      <c r="AL80" s="108">
        <f>'[1]1ste Stufe geändert'!$CD$144</f>
        <v>132.81659999999999</v>
      </c>
      <c r="AM80" s="107">
        <f t="shared" si="5"/>
        <v>2949.4583714752198</v>
      </c>
      <c r="AN80" s="122">
        <f>'[1]1ste Stufe geändert'!$CD$149</f>
        <v>2477.1919905886125</v>
      </c>
      <c r="AO80" s="123">
        <f>'[1]1ste Stufe geändert'!$CD$150</f>
        <v>45.842182475700398</v>
      </c>
      <c r="AP80" s="124">
        <f>'[1]1ste Stufe geändert'!$CD$151</f>
        <v>114.40674614881974</v>
      </c>
      <c r="AQ80" s="124">
        <f>'[1]1ste Stufe geändert'!$CD$152</f>
        <v>155.48602296208884</v>
      </c>
      <c r="AR80" s="123">
        <f>'[1]1ste Stufe geändert'!$CD$153</f>
        <v>66.544410904190158</v>
      </c>
      <c r="AS80" s="125">
        <f>'[1]1ste Stufe geändert'!$CD$154</f>
        <v>123.02201497998857</v>
      </c>
      <c r="AT80" s="107">
        <f t="shared" si="6"/>
        <v>2982.4933680594004</v>
      </c>
      <c r="AU80" s="120">
        <f>'[1]1ste Stufe geändert'!$F$155</f>
        <v>3488.4776995690891</v>
      </c>
      <c r="AV80" s="126">
        <f>'[1]1ste Stufe geändert'!$F$160</f>
        <v>0.96</v>
      </c>
      <c r="AW80" s="203">
        <f>'[1]1ste Stufe geändert'!$CD$211</f>
        <v>0</v>
      </c>
      <c r="AX80" s="197">
        <f>'[1]1ste Stufe geändert'!$CD$177</f>
        <v>2.6128618523362577</v>
      </c>
      <c r="AY80" s="198">
        <f>'[1]1ste Stufe geändert'!$CD$185</f>
        <v>-6.9286013873867194E-3</v>
      </c>
      <c r="AZ80" s="198">
        <f>'[1]1ste Stufe geändert'!$CD$192</f>
        <v>7.9758610573655131E-2</v>
      </c>
      <c r="BA80" s="198">
        <f>'[1]1ste Stufe geändert'!$CD$200</f>
        <v>7.5452587884122638E-2</v>
      </c>
      <c r="BB80" s="198">
        <f>'[1]1ste Stufe geändert'!$CD$204</f>
        <v>1.1550585524018628</v>
      </c>
      <c r="BC80" s="199">
        <f>'[1]1ste Stufe geändert'!$F$6</f>
        <v>249</v>
      </c>
      <c r="BD80" s="181">
        <f>'[1]1ste Stufe geändert'!$F$7</f>
        <v>0.9</v>
      </c>
      <c r="BE80" s="204">
        <f>'[1]1ste Stufe geändert'!$F$9</f>
        <v>18545.153011233546</v>
      </c>
      <c r="BF80" s="205">
        <f>'[1]1ste Stufe geändert'!$F$12</f>
        <v>11000</v>
      </c>
      <c r="BG80" s="182">
        <f>'[1]1ste Stufe geändert'!$F$10</f>
        <v>0.65</v>
      </c>
      <c r="BH80" s="182">
        <f t="shared" si="7"/>
        <v>0.65</v>
      </c>
      <c r="BI80" s="181">
        <f>'[1]1ste Stufe geändert'!$F$11</f>
        <v>0.2</v>
      </c>
      <c r="BJ80" s="126">
        <f>'[1]1ste Stufe geändert'!$F$13</f>
        <v>0.6</v>
      </c>
      <c r="BK80" s="181">
        <f>'[1]1ste Stufe geändert'!$F$14</f>
        <v>0.2</v>
      </c>
      <c r="BL80" s="150"/>
    </row>
    <row r="81" spans="1:64" x14ac:dyDescent="0.2">
      <c r="A81" s="77">
        <v>90</v>
      </c>
      <c r="B81" s="116" t="s">
        <v>92</v>
      </c>
      <c r="C81" s="137">
        <f>[1]Gesamtübersicht!$D81</f>
        <v>0</v>
      </c>
      <c r="D81" s="137">
        <f>[1]Gesamtübersicht!$E81</f>
        <v>0</v>
      </c>
      <c r="E81" s="137">
        <f>[1]Gesamtübersicht!$F81</f>
        <v>0</v>
      </c>
      <c r="F81" s="137">
        <f>[1]Gesamtübersicht!$G81</f>
        <v>0</v>
      </c>
      <c r="G81" s="83"/>
      <c r="H81" s="83"/>
      <c r="I81" s="206"/>
      <c r="J81" s="151"/>
      <c r="K81" s="152">
        <f>[1]Gesamtübersicht!$J81</f>
        <v>0</v>
      </c>
      <c r="L81" s="147">
        <f>'[1]1ste Stufe geändert'!$CE$19</f>
        <v>1.1499999999999999</v>
      </c>
      <c r="M81" s="104">
        <f>'[1]1ste Stufe geändert'!$CE$23</f>
        <v>1.1100000000000001</v>
      </c>
      <c r="N81" s="117">
        <f>'[1]1ste Stufe geändert'!$CE$20</f>
        <v>8368</v>
      </c>
      <c r="O81" s="117">
        <f>'[1]1ste Stufe geändert'!$CE$24</f>
        <v>8363</v>
      </c>
      <c r="P81" s="148">
        <f>'[1]1ste Stufe geändert'!$CE$26</f>
        <v>1618.1594</v>
      </c>
      <c r="Q81" s="127">
        <f>'[1]1ste Stufe geändert'!$CE$27</f>
        <v>22</v>
      </c>
      <c r="R81" s="153">
        <f>'[1]1ste Stufe geändert'!$CE$28</f>
        <v>2430.6431653332002</v>
      </c>
      <c r="S81" s="153">
        <f>'[1]1ste Stufe geändert'!$CE$29</f>
        <v>1263.28487</v>
      </c>
      <c r="T81" s="119">
        <f>'[1]1ste Stufe geändert'!$CE$31</f>
        <v>920</v>
      </c>
      <c r="U81" s="83">
        <f>'[1]1ste Stufe geändert'!$CE$32</f>
        <v>26</v>
      </c>
      <c r="V81" s="207">
        <f>'[1]1ste Stufe geändert'!$CE$33</f>
        <v>0.92</v>
      </c>
      <c r="W81" s="123">
        <f>SUM('[1]1ste Stufe geändert'!CE$38:CE$40)</f>
        <v>50119.6</v>
      </c>
      <c r="X81" s="123">
        <f>SUM('[1]1ste Stufe geändert'!CE$42:CE$45)</f>
        <v>842123.8</v>
      </c>
      <c r="Y81" s="121">
        <f>'[1]1ste Stufe geändert'!$CE$47</f>
        <v>955949.1</v>
      </c>
      <c r="Z81" s="108">
        <f>'[1]1ste Stufe geändert'!$CE$129</f>
        <v>3401.6425607487595</v>
      </c>
      <c r="AA81" s="108">
        <f>'[1]1ste Stufe geändert'!$CE$130</f>
        <v>35.072173757170169</v>
      </c>
      <c r="AB81" s="108">
        <f>'[1]1ste Stufe geändert'!$CE$131</f>
        <v>145.20815009560229</v>
      </c>
      <c r="AC81" s="108">
        <f>'[1]1ste Stufe geändert'!$CE$132</f>
        <v>172.0271917521145</v>
      </c>
      <c r="AD81" s="108">
        <f>'[1]1ste Stufe geändert'!$CE$133</f>
        <v>99.166646749521988</v>
      </c>
      <c r="AE81" s="108">
        <f>'[1]1ste Stufe geändert'!$CE$134</f>
        <v>76.911191443594646</v>
      </c>
      <c r="AF81" s="107">
        <f>SUM(Z81:AE81)</f>
        <v>3930.0279145467634</v>
      </c>
      <c r="AG81" s="108">
        <f>'[1]1ste Stufe geändert'!$CE$139</f>
        <v>3232.0776516666838</v>
      </c>
      <c r="AH81" s="108">
        <f>'[1]1ste Stufe geändert'!$CE$140</f>
        <v>27.932081788831759</v>
      </c>
      <c r="AI81" s="108">
        <f>'[1]1ste Stufe geändert'!$CE$141</f>
        <v>153.71018773167523</v>
      </c>
      <c r="AJ81" s="108">
        <f>'[1]1ste Stufe geändert'!$CE$142</f>
        <v>179.53313165076406</v>
      </c>
      <c r="AK81" s="108">
        <f>'[1]1ste Stufe geändert'!$CE$143</f>
        <v>73.049838574674169</v>
      </c>
      <c r="AL81" s="108">
        <f>'[1]1ste Stufe geändert'!$CE$144</f>
        <v>181.88703216549087</v>
      </c>
      <c r="AM81" s="107">
        <f>SUM(AG81:AL81)</f>
        <v>3848.1899235781202</v>
      </c>
      <c r="AN81" s="122">
        <f>'[1]1ste Stufe geändert'!$CE$149</f>
        <v>3316.8601062077214</v>
      </c>
      <c r="AO81" s="123">
        <f>'[1]1ste Stufe geändert'!$CE$150</f>
        <v>31.502127773000964</v>
      </c>
      <c r="AP81" s="124">
        <f>'[1]1ste Stufe geändert'!$CE$151</f>
        <v>149.45916891363876</v>
      </c>
      <c r="AQ81" s="124">
        <f>'[1]1ste Stufe geändert'!$CE$152</f>
        <v>175.78016170143928</v>
      </c>
      <c r="AR81" s="123">
        <f>'[1]1ste Stufe geändert'!$CE$153</f>
        <v>86.108242662098078</v>
      </c>
      <c r="AS81" s="125">
        <f>'[1]1ste Stufe geändert'!$CE$154</f>
        <v>129.39911180454277</v>
      </c>
      <c r="AT81" s="107">
        <f>SUM(AN81:AS81)</f>
        <v>3889.1089190624416</v>
      </c>
      <c r="AU81" s="120">
        <f>'[1]1ste Stufe geändert'!$F$155</f>
        <v>3488.4776995690891</v>
      </c>
      <c r="AV81" s="126">
        <f>'[1]1ste Stufe geändert'!$F$160</f>
        <v>0.96</v>
      </c>
      <c r="AW81" s="203">
        <f>'[1]1ste Stufe geändert'!$CE$211</f>
        <v>-0.57422069738734538</v>
      </c>
      <c r="AX81" s="208">
        <f>'[1]1ste Stufe geändert'!$CE$177</f>
        <v>-0.31509648874789653</v>
      </c>
      <c r="AY81" s="209">
        <f>'[1]1ste Stufe geändert'!$CE$185</f>
        <v>-2.7009170719786299E-2</v>
      </c>
      <c r="AZ81" s="209">
        <f>'[1]1ste Stufe geändert'!$CE$192</f>
        <v>2.7030767314358901E-2</v>
      </c>
      <c r="BA81" s="209">
        <f>'[1]1ste Stufe geändert'!$CE$200</f>
        <v>-3.5827892290621763E-2</v>
      </c>
      <c r="BB81" s="209">
        <f>'[1]1ste Stufe geändert'!$CE$204</f>
        <v>1.1550585524018628</v>
      </c>
      <c r="BC81" s="210">
        <f>'[1]1ste Stufe geändert'!$F$6</f>
        <v>249</v>
      </c>
      <c r="BD81" s="211">
        <f>'[1]1ste Stufe geändert'!$F$7</f>
        <v>0.9</v>
      </c>
      <c r="BE81" s="212">
        <f>'[1]1ste Stufe geändert'!$F$9</f>
        <v>18545.153011233546</v>
      </c>
      <c r="BF81" s="213">
        <f>'[1]1ste Stufe geändert'!$F$12</f>
        <v>11000</v>
      </c>
      <c r="BG81" s="184">
        <f>'[1]1ste Stufe geändert'!$F$10</f>
        <v>0.65</v>
      </c>
      <c r="BH81" s="184">
        <f t="shared" si="7"/>
        <v>0.65</v>
      </c>
      <c r="BI81" s="211">
        <f>'[1]1ste Stufe geändert'!$F$11</f>
        <v>0.2</v>
      </c>
      <c r="BJ81" s="183">
        <f>'[1]1ste Stufe geändert'!$F$13</f>
        <v>0.6</v>
      </c>
      <c r="BK81" s="211">
        <f>'[1]1ste Stufe geändert'!$F$14</f>
        <v>0.2</v>
      </c>
      <c r="BL81" s="214"/>
    </row>
    <row r="82" spans="1:64" s="185" customFormat="1" ht="24" customHeight="1" x14ac:dyDescent="0.2">
      <c r="A82" s="128"/>
      <c r="B82" s="129" t="s">
        <v>93</v>
      </c>
      <c r="C82" s="154">
        <f t="shared" ref="C82:K82" si="8">SUM(C5:C81)</f>
        <v>119645500</v>
      </c>
      <c r="D82" s="155">
        <f t="shared" si="8"/>
        <v>38909100</v>
      </c>
      <c r="E82" s="155">
        <f t="shared" si="8"/>
        <v>32295000</v>
      </c>
      <c r="F82" s="155">
        <f t="shared" si="8"/>
        <v>22461000</v>
      </c>
      <c r="G82" s="155">
        <f t="shared" si="8"/>
        <v>10236000</v>
      </c>
      <c r="H82" s="155">
        <f t="shared" si="8"/>
        <v>6141600</v>
      </c>
      <c r="I82" s="215"/>
      <c r="J82" s="155"/>
      <c r="K82" s="155">
        <f t="shared" si="8"/>
        <v>0</v>
      </c>
      <c r="L82" s="128"/>
      <c r="M82" s="130"/>
      <c r="N82" s="156">
        <f>SUM(N5:N81)</f>
        <v>504686</v>
      </c>
      <c r="O82" s="156">
        <f>SUM(O5:O81)</f>
        <v>507697</v>
      </c>
      <c r="P82" s="157">
        <f t="shared" ref="P82:U82" si="9">SUM(P5:P81)</f>
        <v>124842.66979999996</v>
      </c>
      <c r="Q82" s="156">
        <f>SUM(Q5:Q81)</f>
        <v>21196</v>
      </c>
      <c r="R82" s="158">
        <f>SUM(R5:R81)</f>
        <v>87829.063739298246</v>
      </c>
      <c r="S82" s="158">
        <f>SUM(S5:S81)</f>
        <v>198379.10844999991</v>
      </c>
      <c r="T82" s="159">
        <f t="shared" si="9"/>
        <v>55904</v>
      </c>
      <c r="U82" s="156">
        <f t="shared" si="9"/>
        <v>1340</v>
      </c>
      <c r="V82" s="81">
        <v>1</v>
      </c>
      <c r="W82" s="157">
        <f t="shared" ref="W82:X82" si="10">SUM(W5:W81)</f>
        <v>17390457.48</v>
      </c>
      <c r="X82" s="158">
        <f t="shared" si="10"/>
        <v>91809213.909999996</v>
      </c>
      <c r="Y82" s="160">
        <f>SUM(Y5:Y81)</f>
        <v>72681526.319999978</v>
      </c>
      <c r="Z82" s="157">
        <f>'[1]1ste Stufe geändert'!$F$129</f>
        <v>2634.0633675322988</v>
      </c>
      <c r="AA82" s="158">
        <f>'[1]1ste Stufe geändert'!$F$130</f>
        <v>133.37808395715351</v>
      </c>
      <c r="AB82" s="158">
        <f>'[1]1ste Stufe geändert'!$F$131</f>
        <v>340.53922270481024</v>
      </c>
      <c r="AC82" s="158">
        <f>'[1]1ste Stufe geändert'!$F$132</f>
        <v>169.56357230040064</v>
      </c>
      <c r="AD82" s="158">
        <f>'[1]1ste Stufe geändert'!$F$133</f>
        <v>106.43883505783798</v>
      </c>
      <c r="AE82" s="160">
        <f>'[1]1ste Stufe geändert'!$F$134</f>
        <v>113.22207164454728</v>
      </c>
      <c r="AF82" s="161">
        <f>SUM(Z82:AE82)</f>
        <v>3497.2051531970483</v>
      </c>
      <c r="AG82" s="157">
        <f>'[1]1ste Stufe geändert'!$F$139</f>
        <v>2584.7484264700679</v>
      </c>
      <c r="AH82" s="158">
        <f>'[1]1ste Stufe geändert'!$F$140</f>
        <v>134.2501127641093</v>
      </c>
      <c r="AI82" s="158">
        <f>'[1]1ste Stufe geändert'!$F$141</f>
        <v>375.08770467424455</v>
      </c>
      <c r="AJ82" s="158">
        <f>'[1]1ste Stufe geändert'!$F$142</f>
        <v>174.71519272321876</v>
      </c>
      <c r="AK82" s="158">
        <f>'[1]1ste Stufe geändert'!$F$143</f>
        <v>99.500747079458776</v>
      </c>
      <c r="AL82" s="160">
        <f>'[1]1ste Stufe geändert'!$F$144</f>
        <v>111.44806223003086</v>
      </c>
      <c r="AM82" s="161">
        <f>SUM(AG82:AL82)</f>
        <v>3479.7502459411303</v>
      </c>
      <c r="AN82" s="157">
        <f>'[1]1ste Stufe geändert'!$F$206</f>
        <v>15475.004520465565</v>
      </c>
      <c r="AO82" s="158">
        <f>'[1]1ste Stufe geändert'!$F$150</f>
        <v>133.81409836063142</v>
      </c>
      <c r="AP82" s="158">
        <f>'[1]1ste Stufe geändert'!$F$151</f>
        <v>357.8134636895274</v>
      </c>
      <c r="AQ82" s="158">
        <f>'[1]1ste Stufe geändert'!$F$152</f>
        <v>172.13938251180969</v>
      </c>
      <c r="AR82" s="158">
        <f>'[1]1ste Stufe geändert'!$F$153</f>
        <v>102.96979106864838</v>
      </c>
      <c r="AS82" s="160">
        <f>'[1]1ste Stufe geändert'!$F$154</f>
        <v>112.33506693728907</v>
      </c>
      <c r="AT82" s="161">
        <f>SUM(AN82:AS82)</f>
        <v>16354.076323033471</v>
      </c>
      <c r="AU82" s="132"/>
      <c r="AV82" s="132"/>
      <c r="AW82" s="131"/>
      <c r="AX82" s="132"/>
      <c r="AY82" s="131"/>
      <c r="AZ82" s="131"/>
      <c r="BA82" s="131"/>
      <c r="BB82" s="131"/>
      <c r="BC82" s="158"/>
      <c r="BD82" s="160"/>
      <c r="BE82" s="216"/>
      <c r="BF82" s="217"/>
      <c r="BG82" s="217"/>
      <c r="BH82" s="130"/>
      <c r="BI82" s="218"/>
      <c r="BJ82" s="128"/>
      <c r="BK82" s="218"/>
      <c r="BL82" s="162"/>
    </row>
    <row r="83" spans="1:64" hidden="1" x14ac:dyDescent="0.2"/>
    <row r="84" spans="1:64" hidden="1" x14ac:dyDescent="0.2">
      <c r="B84" s="164"/>
    </row>
    <row r="86" spans="1:64" hidden="1" x14ac:dyDescent="0.2"/>
  </sheetData>
  <sheetProtection algorithmName="SHA-512" hashValue="6Vnw/44B/RsrKk65nf8uvkg18DHeWvgLH1wDBRERPlSxbepPEPyEihsg/CeU5yqatjdMiAEvXDZmjrLj9+QMEQ==" saltValue="EsLz+WP4IaNZEKfy5Yaz4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FAG2020</vt:lpstr>
      <vt:lpstr>Basis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Gemperle, Mario</cp:lastModifiedBy>
  <cp:lastPrinted>2014-02-27T06:06:51Z</cp:lastPrinted>
  <dcterms:created xsi:type="dcterms:W3CDTF">2014-01-09T08:02:10Z</dcterms:created>
  <dcterms:modified xsi:type="dcterms:W3CDTF">2021-07-15T12:19:59Z</dcterms:modified>
</cp:coreProperties>
</file>